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C:\Users\eliska.sibrova\Downloads\"/>
    </mc:Choice>
  </mc:AlternateContent>
  <xr:revisionPtr revIDLastSave="0" documentId="13_ncr:1_{0CC9406C-4AB5-4868-9288-F75E40792AB2}" xr6:coauthVersionLast="36" xr6:coauthVersionMax="36" xr10:uidLastSave="{00000000-0000-0000-0000-000000000000}"/>
  <bookViews>
    <workbookView xWindow="0" yWindow="0" windowWidth="28800" windowHeight="12225" tabRatio="926"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Výsledky!$D$18</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G47" i="3" l="1"/>
  <c r="D47" i="3" l="1"/>
  <c r="G33" i="8" l="1"/>
  <c r="J10" i="8"/>
  <c r="E93" i="13"/>
  <c r="E93" i="15"/>
  <c r="B93" i="15"/>
  <c r="E94" i="6"/>
  <c r="B94" i="6"/>
  <c r="G91" i="3" l="1"/>
  <c r="D44" i="12" l="1"/>
  <c r="D44" i="11"/>
  <c r="D44" i="4"/>
  <c r="D70" i="6" l="1"/>
  <c r="L57" i="5" l="1"/>
  <c r="F57" i="5"/>
  <c r="L55" i="5"/>
  <c r="F55" i="5"/>
  <c r="L42" i="5"/>
  <c r="F42" i="5"/>
  <c r="K4" i="16" l="1"/>
  <c r="K3" i="16"/>
  <c r="I4" i="16"/>
  <c r="I3" i="16"/>
  <c r="H4" i="16"/>
  <c r="H3" i="16"/>
  <c r="H2" i="16"/>
  <c r="D4" i="16"/>
  <c r="D3" i="16"/>
  <c r="C4" i="16"/>
  <c r="C3" i="16"/>
  <c r="B4" i="16"/>
  <c r="B3" i="16"/>
  <c r="G38" i="8" l="1"/>
  <c r="I110" i="13"/>
  <c r="I109" i="15"/>
  <c r="I110" i="6"/>
  <c r="J62" i="5"/>
  <c r="J100" i="12"/>
  <c r="J99" i="11"/>
  <c r="J101" i="4"/>
  <c r="G121" i="3"/>
  <c r="F2" i="16" l="1"/>
  <c r="B2" i="16"/>
  <c r="F3" i="16" l="1"/>
  <c r="F4" i="16"/>
  <c r="I2" i="16"/>
  <c r="D2" i="16"/>
  <c r="C2" i="16"/>
  <c r="A2" i="16"/>
  <c r="A4" i="16" l="1"/>
  <c r="A3" i="16"/>
  <c r="D12" i="13"/>
  <c r="B86" i="13" s="1"/>
  <c r="D8"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53" i="3" l="1"/>
  <c r="J79" i="4" l="1"/>
  <c r="J79" i="12"/>
  <c r="J78" i="11"/>
  <c r="B4" i="15" l="1"/>
  <c r="F33" i="5" l="1"/>
  <c r="F31" i="5"/>
  <c r="F18" i="5"/>
  <c r="D49" i="3" l="1"/>
  <c r="G46" i="3"/>
  <c r="G48" i="3"/>
  <c r="G51" i="3"/>
  <c r="G50" i="3"/>
  <c r="G49" i="3"/>
  <c r="D46" i="3" l="1"/>
  <c r="D50" i="3"/>
  <c r="F66" i="6" l="1"/>
  <c r="X16" i="1"/>
  <c r="X15" i="1"/>
  <c r="X14" i="1"/>
  <c r="D12" i="6" s="1"/>
  <c r="B86" i="6" s="1"/>
  <c r="Y9" i="1"/>
  <c r="D8" i="6" s="1"/>
  <c r="Y10" i="1"/>
  <c r="Y11" i="1"/>
  <c r="D12" i="15" l="1"/>
  <c r="H86" i="13"/>
  <c r="D86" i="6"/>
  <c r="X4" i="1"/>
  <c r="X6" i="1"/>
  <c r="E27" i="6" s="1"/>
  <c r="Y4" i="1"/>
  <c r="Y6" i="1"/>
  <c r="AF6" i="1" l="1"/>
  <c r="B85" i="15"/>
  <c r="AG6" i="1"/>
  <c r="AG8" i="1"/>
  <c r="F27" i="15" s="1"/>
  <c r="D85" i="15"/>
  <c r="AF8" i="1"/>
  <c r="E27" i="15" s="1"/>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3" i="5"/>
  <c r="L31" i="5"/>
  <c r="L18" i="5"/>
  <c r="F85" i="6" l="1"/>
  <c r="G85" i="6"/>
  <c r="F45" i="6"/>
  <c r="G45" i="6"/>
  <c r="E45" i="6"/>
  <c r="H85" i="6" l="1"/>
  <c r="G21" i="3" l="1"/>
  <c r="G13" i="3"/>
  <c r="G11" i="3"/>
  <c r="F22" i="8"/>
  <c r="H87" i="6"/>
  <c r="H93" i="6" s="1"/>
  <c r="H64" i="6"/>
  <c r="H62" i="6"/>
  <c r="H61" i="6"/>
  <c r="H60" i="6"/>
  <c r="D72" i="6" s="1"/>
  <c r="H106" i="6" l="1"/>
  <c r="K2" i="16" s="1"/>
  <c r="H66" i="6"/>
  <c r="F96" i="6"/>
  <c r="G96" i="6"/>
  <c r="E96" i="6"/>
  <c r="D22" i="8"/>
  <c r="E22" i="8"/>
  <c r="G17" i="8"/>
  <c r="G18" i="8"/>
  <c r="G19" i="8"/>
  <c r="G20" i="8"/>
  <c r="G28" i="8"/>
  <c r="G16" i="8"/>
  <c r="E106" i="6" l="1"/>
  <c r="J2" i="16" s="1"/>
  <c r="G22" i="8"/>
  <c r="F29" i="8"/>
  <c r="F32" i="8"/>
  <c r="G91" i="6"/>
  <c r="G100" i="6" s="1"/>
  <c r="F91" i="6"/>
  <c r="F100" i="6" s="1"/>
  <c r="E29" i="8"/>
  <c r="E32" i="8"/>
  <c r="H89" i="6"/>
  <c r="H91" i="6" s="1"/>
  <c r="E91" i="6"/>
  <c r="E100" i="6" s="1"/>
  <c r="D29" i="8"/>
  <c r="H100" i="6" l="1"/>
  <c r="G30" i="8"/>
  <c r="D32" i="8"/>
  <c r="H88" i="6"/>
  <c r="G29" i="8"/>
  <c r="G32" i="8" l="1"/>
  <c r="D94" i="6" l="1"/>
  <c r="D93" i="15"/>
  <c r="D93" i="13"/>
  <c r="G10" i="8"/>
</calcChain>
</file>

<file path=xl/sharedStrings.xml><?xml version="1.0" encoding="utf-8"?>
<sst xmlns="http://schemas.openxmlformats.org/spreadsheetml/2006/main" count="2323" uniqueCount="1220">
  <si>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</si>
  <si>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</si>
  <si>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</si>
  <si>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</si>
  <si>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</si>
  <si>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</si>
  <si>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</si>
  <si>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</si>
  <si>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</si>
  <si>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</si>
  <si>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</si>
  <si>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</si>
  <si>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</si>
  <si>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</si>
  <si>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</si>
  <si>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</si>
  <si>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</si>
  <si>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</si>
  <si>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</si>
  <si>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</si>
  <si>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</si>
  <si>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</si>
  <si>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</si>
  <si>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</si>
  <si>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</si>
  <si>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</si>
  <si>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</si>
  <si>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</si>
  <si>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</si>
  <si>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</si>
  <si>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</si>
  <si>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</si>
  <si>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</si>
  <si>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</si>
  <si>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</si>
  <si>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</si>
  <si>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</si>
  <si>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</si>
  <si>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</si>
  <si>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</si>
  <si>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</si>
  <si>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</si>
  <si>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</si>
  <si>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</si>
  <si>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</si>
  <si>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</si>
  <si>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</si>
  <si>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</si>
  <si>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</si>
  <si>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</si>
  <si>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</si>
  <si>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</si>
  <si>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</si>
  <si>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</si>
  <si>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</si>
  <si>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</si>
  <si>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</si>
  <si>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</si>
  <si>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</si>
  <si>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</si>
  <si>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</si>
  <si>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</si>
  <si>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</si>
  <si>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</si>
  <si>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</si>
  <si>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</si>
  <si>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</si>
  <si>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</si>
  <si>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</si>
  <si>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</si>
  <si>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</si>
  <si>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</si>
  <si>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</si>
  <si>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</si>
  <si>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</si>
  <si>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</si>
  <si>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</si>
  <si>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</si>
  <si>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</si>
  <si>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</si>
  <si>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</si>
  <si>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</si>
  <si>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</si>
  <si>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</si>
  <si>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</si>
  <si>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</si>
  <si>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</si>
  <si>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</si>
  <si>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</si>
  <si>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</si>
  <si>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</si>
  <si>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</si>
  <si>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</si>
  <si>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</si>
  <si>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</si>
  <si>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</si>
  <si>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</si>
  <si>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</si>
  <si>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</si>
  <si>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</si>
  <si>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</si>
  <si>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</si>
  <si>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</si>
  <si>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</si>
  <si>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</si>
  <si>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</si>
  <si>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</si>
  <si>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</si>
  <si>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</si>
  <si>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</si>
  <si>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</si>
  <si>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</si>
  <si>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</si>
  <si>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</si>
  <si>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</si>
  <si>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</si>
  <si>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</si>
  <si>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</si>
  <si>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</si>
  <si>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</si>
  <si>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</si>
  <si>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</si>
  <si>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</si>
  <si>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</si>
  <si>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</si>
  <si>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</si>
  <si>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</si>
  <si>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</si>
  <si>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</si>
  <si>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</si>
  <si>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</si>
  <si>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</si>
  <si>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</si>
  <si>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</si>
  <si>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</si>
  <si>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</si>
  <si>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</si>
  <si>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</si>
  <si>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</si>
  <si>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</si>
  <si>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</si>
  <si>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</si>
  <si>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</si>
  <si>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</si>
  <si>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</si>
  <si>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</si>
  <si>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</si>
  <si>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</si>
  <si>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</si>
  <si>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</si>
  <si>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</si>
  <si>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</si>
  <si>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</si>
  <si>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</si>
  <si>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</si>
  <si>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</si>
  <si>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</si>
  <si>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</si>
  <si>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</si>
  <si>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</si>
  <si>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</si>
  <si>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</si>
  <si>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</si>
  <si>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</si>
  <si>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</si>
  <si>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</si>
  <si>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</si>
  <si>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</si>
  <si>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</si>
  <si>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</si>
  <si>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</si>
  <si>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</si>
  <si>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</si>
  <si>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</si>
  <si>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</si>
  <si>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</si>
  <si>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</si>
  <si>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</si>
  <si>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</si>
  <si>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</si>
  <si>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</si>
  <si>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</si>
  <si>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</si>
  <si>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</si>
  <si>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</si>
  <si>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</si>
  <si>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</si>
  <si>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</si>
  <si>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</si>
  <si>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</si>
  <si>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</si>
  <si>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</si>
  <si>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</si>
  <si>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</si>
  <si>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</si>
  <si>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</si>
  <si>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</si>
  <si>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</si>
  <si>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</si>
  <si>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</si>
  <si>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</si>
  <si>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</si>
  <si>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</si>
  <si>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</si>
  <si>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</si>
  <si>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</si>
  <si>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</si>
  <si>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</si>
  <si>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</si>
  <si>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</si>
  <si>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</si>
  <si>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</si>
  <si>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</si>
  <si>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</si>
  <si>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</si>
  <si>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</si>
  <si>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</si>
  <si>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</si>
  <si>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</si>
  <si>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</si>
  <si>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</si>
  <si>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</si>
  <si>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</si>
  <si>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</si>
  <si>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</si>
  <si>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</si>
  <si>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</si>
  <si>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</si>
  <si>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</si>
  <si>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</si>
  <si>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</si>
  <si>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</si>
  <si>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</si>
  <si>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</si>
  <si>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</si>
  <si>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</si>
  <si>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</si>
  <si>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</si>
  <si>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</si>
  <si>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</si>
  <si>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</si>
  <si>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</si>
  <si>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</si>
  <si>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</si>
  <si>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</si>
  <si>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</si>
  <si>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</si>
  <si>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</si>
  <si>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</si>
  <si>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</si>
  <si>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</si>
  <si>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</si>
  <si>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</si>
  <si>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</si>
  <si>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</si>
  <si>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</si>
  <si>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</si>
  <si>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</si>
  <si>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</si>
  <si>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</si>
  <si>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</si>
  <si>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</si>
  <si>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</si>
  <si>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</si>
  <si>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</si>
  <si>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</si>
  <si>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</si>
  <si>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</si>
  <si>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</si>
  <si>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</si>
  <si>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</si>
  <si>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</si>
  <si>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</si>
  <si>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</si>
  <si>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</si>
  <si>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</si>
  <si>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</si>
  <si>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</si>
  <si>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</si>
  <si>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</si>
  <si>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</si>
  <si>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</si>
  <si>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</si>
  <si>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</si>
  <si>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</si>
  <si>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</si>
  <si>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</si>
  <si>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</si>
  <si>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</si>
  <si>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</si>
  <si>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</si>
  <si>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</si>
  <si>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</si>
  <si>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</si>
  <si>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</si>
  <si>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</si>
  <si>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</si>
  <si>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</si>
  <si>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</si>
  <si>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</si>
  <si>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</si>
  <si>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</si>
  <si>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</si>
  <si>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</si>
  <si>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</si>
  <si>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</si>
  <si>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</si>
  <si>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</si>
  <si>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</si>
  <si>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</si>
  <si>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</si>
  <si>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</si>
  <si>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</si>
  <si>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</si>
  <si>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</si>
  <si>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</si>
  <si>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</si>
  <si>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</si>
  <si>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</si>
  <si>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</si>
  <si>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</si>
  <si>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</si>
  <si>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</si>
  <si>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</si>
  <si>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</si>
  <si>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</si>
  <si>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</si>
  <si>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</si>
  <si>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</si>
  <si>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</si>
  <si>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</si>
  <si>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</si>
  <si>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</si>
  <si>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</si>
  <si>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</si>
  <si>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</si>
  <si>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</si>
  <si>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</si>
  <si>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</si>
  <si>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</si>
  <si>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</si>
  <si>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</si>
  <si>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</si>
  <si>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</si>
  <si>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</si>
  <si>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</si>
  <si>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</si>
  <si>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</si>
  <si>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</si>
  <si>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</si>
  <si>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</si>
  <si>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</si>
  <si>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</si>
  <si>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</si>
  <si>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</si>
  <si>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</si>
  <si>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</si>
  <si>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</si>
  <si>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</si>
  <si>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</si>
  <si>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</si>
  <si>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</si>
  <si>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</si>
  <si>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</si>
  <si>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</si>
  <si>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</si>
  <si>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</si>
  <si>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</si>
  <si>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</si>
  <si>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</si>
  <si>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</si>
  <si>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</si>
  <si>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</si>
  <si>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</si>
  <si>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</si>
  <si>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</si>
  <si>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</si>
  <si>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</si>
  <si>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</si>
  <si>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</si>
  <si>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</si>
  <si>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</si>
  <si>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</si>
  <si>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</si>
  <si>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</si>
  <si>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</si>
  <si>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</si>
  <si>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</si>
  <si>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</si>
  <si>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</si>
  <si>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</si>
  <si>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</si>
  <si>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</si>
  <si>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</si>
  <si>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</si>
  <si>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</si>
  <si>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</si>
  <si>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</si>
  <si>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</si>
  <si>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</si>
  <si>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</si>
  <si>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</si>
  <si>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</si>
  <si>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</si>
  <si>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</si>
  <si>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</si>
  <si>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</si>
  <si>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</si>
  <si>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</si>
  <si>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</si>
  <si>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</si>
  <si>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</si>
  <si>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</si>
  <si>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</si>
  <si>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</si>
  <si>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</si>
  <si>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</si>
  <si>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</si>
  <si>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</si>
  <si>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</si>
  <si>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</si>
  <si>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</si>
  <si>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</si>
  <si>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</si>
  <si>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</si>
  <si>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</si>
  <si>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</si>
  <si>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</si>
  <si>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</si>
  <si>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</si>
  <si>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</si>
  <si>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</si>
  <si>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</si>
  <si>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</si>
  <si>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</si>
  <si>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</si>
  <si>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</si>
  <si>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</si>
  <si>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</si>
  <si>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</si>
  <si>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</si>
  <si>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</si>
  <si>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</si>
  <si>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</si>
  <si>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</si>
  <si>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</si>
  <si>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</si>
  <si>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</si>
  <si>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</si>
  <si>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</si>
  <si>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</si>
  <si>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</si>
  <si>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</si>
  <si>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</si>
  <si>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</si>
  <si>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</si>
  <si>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</si>
  <si>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</si>
  <si>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</si>
  <si>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</si>
  <si>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</si>
  <si>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</si>
  <si>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</si>
  <si>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</si>
  <si>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</si>
  <si>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</si>
  <si>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</si>
  <si>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</si>
  <si>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</si>
  <si>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</si>
  <si>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</si>
  <si>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</si>
  <si>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</si>
  <si>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</si>
  <si>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</si>
  <si>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</si>
  <si>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</si>
  <si>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</si>
  <si>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</si>
  <si>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</si>
  <si>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</si>
  <si>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</si>
  <si>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</si>
  <si>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</si>
  <si>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</si>
  <si>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</si>
  <si>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</si>
  <si>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</si>
  <si>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</si>
  <si>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</si>
  <si>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</si>
  <si>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</si>
  <si>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</si>
  <si>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</si>
  <si>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</si>
  <si>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</si>
  <si>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</si>
  <si>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</si>
  <si>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</si>
  <si>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</si>
  <si>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</si>
  <si>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</si>
  <si>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</si>
  <si>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</si>
  <si>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</si>
  <si>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</si>
  <si>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</si>
  <si>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</si>
  <si>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</si>
  <si>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</si>
  <si>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</si>
  <si>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</si>
  <si>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</si>
  <si>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</si>
  <si>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</si>
  <si>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</si>
  <si>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</si>
  <si>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</si>
  <si>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</si>
  <si>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</si>
  <si>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</si>
  <si>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</si>
  <si>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</si>
  <si>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</si>
  <si>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</si>
  <si>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</si>
  <si>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</si>
  <si>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</si>
  <si>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</si>
  <si>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</si>
  <si>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</si>
  <si>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</si>
  <si>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</si>
  <si>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</si>
  <si>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</si>
  <si>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</si>
  <si>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</si>
  <si>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</si>
  <si>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</si>
  <si>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</si>
  <si>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</si>
  <si>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</si>
  <si>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</si>
  <si>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</si>
  <si>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</si>
  <si>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</si>
  <si>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</si>
  <si>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</si>
  <si>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</si>
  <si>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</si>
  <si>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</si>
  <si>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</si>
  <si>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</si>
  <si>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</si>
  <si>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</si>
  <si>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</si>
  <si>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</si>
  <si>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</si>
  <si>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</si>
  <si>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</si>
  <si>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</si>
  <si>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</si>
  <si>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</si>
  <si>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</si>
  <si>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</si>
  <si>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</si>
  <si>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</si>
  <si>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</si>
  <si>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</si>
  <si>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</si>
  <si>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</si>
  <si>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</si>
  <si>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</si>
  <si>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</si>
  <si>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</si>
  <si>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</si>
  <si>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</si>
  <si>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</si>
  <si>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</si>
  <si>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</si>
  <si>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</si>
  <si>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</si>
  <si>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</si>
  <si>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</si>
  <si>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</si>
  <si>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</si>
  <si>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</si>
  <si>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</si>
  <si>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</si>
  <si>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</si>
  <si>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</si>
  <si>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</si>
  <si>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</si>
  <si>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</si>
  <si>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</si>
  <si>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</si>
  <si>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</si>
  <si>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</si>
  <si>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</si>
  <si>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</si>
  <si>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</si>
  <si>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</si>
  <si>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</si>
  <si>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</si>
  <si>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</si>
  <si>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</si>
  <si>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</si>
  <si>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</si>
  <si>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</si>
  <si>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</si>
  <si>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</si>
  <si>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</si>
  <si>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</si>
  <si>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</si>
  <si>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</si>
  <si>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</si>
  <si>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</si>
  <si>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</si>
  <si>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</si>
  <si>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</si>
  <si>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</si>
  <si>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</si>
  <si>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</si>
  <si>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</si>
  <si>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</si>
  <si>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</si>
  <si>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</si>
  <si>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</si>
  <si>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</si>
  <si>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</si>
  <si>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</si>
  <si>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</si>
  <si>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</si>
  <si>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</si>
  <si>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</si>
  <si>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</si>
  <si>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</si>
  <si>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</si>
  <si>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</si>
  <si>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</si>
  <si>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</si>
  <si>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</si>
  <si>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</si>
  <si>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</si>
  <si>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</si>
  <si>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</si>
  <si>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</si>
  <si>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</si>
  <si>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</si>
  <si>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</si>
  <si>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</si>
  <si>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</si>
  <si>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</si>
  <si>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</si>
  <si>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</si>
  <si>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</si>
  <si>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</si>
  <si>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</si>
  <si>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</si>
  <si>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</si>
  <si>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</si>
  <si>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</si>
  <si>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</si>
  <si>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</si>
  <si>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</si>
  <si>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</si>
  <si>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</si>
  <si>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</si>
  <si>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</si>
  <si>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</si>
  <si>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</si>
  <si>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</si>
  <si>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</si>
  <si>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</si>
  <si>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</si>
  <si>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</si>
  <si>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</si>
  <si>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</si>
  <si>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</si>
  <si>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</si>
  <si>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</si>
  <si>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</si>
  <si>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</si>
  <si>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</si>
  <si>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</si>
  <si>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</si>
  <si>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</si>
  <si>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</si>
  <si>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</si>
  <si>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</si>
  <si>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</si>
  <si>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</si>
  <si>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</si>
  <si>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</si>
  <si>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</si>
  <si>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</si>
  <si>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</si>
  <si>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</si>
  <si>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</si>
  <si>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</si>
  <si>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</si>
  <si>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</si>
  <si>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</si>
  <si>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</si>
  <si>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</si>
  <si>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</si>
  <si>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</si>
  <si>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</si>
  <si>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</si>
  <si>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</si>
  <si>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</si>
  <si>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</si>
  <si>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</si>
  <si>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</si>
  <si>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</si>
  <si>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</si>
  <si>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</si>
  <si>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</si>
  <si>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</si>
  <si>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</si>
  <si>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</si>
  <si>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</si>
  <si>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</si>
  <si>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</si>
  <si>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</si>
  <si>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</si>
  <si>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</si>
  <si>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</si>
  <si>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</si>
  <si>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</si>
  <si>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</si>
  <si>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</si>
  <si>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</si>
  <si>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</si>
  <si>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</si>
  <si>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</si>
  <si>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</si>
  <si>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</si>
  <si>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</si>
  <si>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</si>
  <si>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</si>
  <si>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</si>
  <si>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</si>
  <si>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</si>
  <si>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</si>
  <si>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</si>
  <si>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</si>
  <si>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</si>
  <si>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</si>
  <si>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</si>
  <si>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</si>
  <si>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</si>
  <si>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</si>
  <si>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</si>
  <si>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</si>
  <si>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</si>
  <si>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</si>
  <si>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</si>
  <si>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</si>
  <si>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</si>
  <si>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</si>
  <si>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</si>
  <si>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</si>
  <si>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</si>
  <si>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</si>
  <si>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</si>
  <si>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</si>
  <si>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</si>
  <si>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</si>
  <si>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</si>
  <si>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</si>
  <si>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</si>
  <si>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</si>
  <si>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</si>
  <si>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</si>
  <si>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</si>
  <si>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</si>
  <si>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</si>
  <si>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</si>
  <si>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</si>
  <si>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</si>
  <si>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</si>
  <si>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</si>
  <si>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</si>
  <si>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</si>
  <si>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</si>
  <si>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</si>
  <si>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</si>
  <si>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</si>
  <si>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</si>
  <si>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</si>
  <si>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</si>
  <si>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</si>
  <si>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</si>
  <si>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</si>
  <si>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</si>
  <si>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</si>
  <si>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</si>
  <si>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</si>
  <si>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</si>
  <si>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</si>
  <si>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</si>
  <si>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</si>
  <si>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</si>
  <si>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</si>
  <si>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</si>
  <si>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</si>
  <si>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</si>
  <si>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</si>
  <si>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</si>
  <si>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</si>
  <si>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</si>
  <si>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</si>
  <si>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</si>
  <si>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</si>
  <si>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</si>
  <si>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</si>
  <si>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</si>
  <si>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</si>
  <si>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</si>
  <si>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</si>
  <si>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</si>
  <si>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</si>
  <si>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</si>
  <si>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</si>
  <si>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</si>
  <si>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</si>
  <si>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</si>
  <si>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</si>
  <si>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</si>
  <si>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</si>
  <si>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</si>
  <si>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</si>
  <si>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</si>
  <si>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</si>
  <si>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</si>
  <si>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</si>
  <si>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</si>
  <si>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</si>
  <si>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</si>
  <si>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</si>
  <si>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</si>
  <si>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</si>
  <si>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</si>
  <si>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</si>
  <si>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</si>
  <si>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</si>
  <si>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</si>
  <si>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</si>
  <si>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</si>
  <si>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</si>
  <si>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</si>
  <si>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</si>
  <si>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</si>
  <si>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</si>
  <si>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</si>
  <si>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</si>
  <si>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</si>
  <si>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</si>
  <si>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</si>
  <si>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</si>
  <si>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</si>
  <si>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</si>
  <si>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</si>
  <si>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</si>
  <si>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</si>
  <si>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</si>
  <si>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</si>
  <si>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</si>
  <si>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</si>
  <si>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</si>
  <si>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</si>
  <si>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</si>
  <si>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</si>
  <si>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</si>
  <si>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</si>
  <si>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</si>
  <si>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</si>
  <si>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</si>
  <si>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</si>
  <si>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</si>
  <si>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</si>
  <si>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</si>
  <si>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</si>
  <si>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</si>
  <si>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</si>
  <si>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</si>
  <si>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</si>
  <si>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</si>
  <si>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</si>
  <si>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</si>
  <si>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</si>
  <si>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</si>
  <si>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</si>
  <si>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</si>
  <si>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</si>
  <si>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</si>
  <si>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</si>
  <si>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</si>
  <si>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</si>
  <si>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</si>
  <si>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</si>
  <si>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</si>
  <si>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</si>
  <si>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</si>
  <si>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</si>
  <si>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</si>
  <si>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</si>
  <si>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</si>
  <si>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</si>
  <si>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</si>
  <si>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</si>
  <si>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</si>
  <si>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</si>
  <si>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</si>
  <si>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</si>
  <si>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</si>
  <si>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</si>
  <si>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</si>
  <si>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</si>
  <si>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</si>
  <si>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</si>
  <si>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</si>
  <si>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</si>
  <si>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</si>
  <si>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</si>
  <si>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</si>
  <si>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</si>
  <si>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</si>
  <si>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</si>
  <si>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</si>
  <si>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</si>
  <si>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</si>
  <si>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</si>
  <si>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</si>
  <si>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</si>
  <si>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</si>
  <si>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</si>
  <si>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</si>
  <si>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</si>
  <si>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</si>
  <si>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</si>
  <si>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</si>
  <si>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</si>
  <si>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</si>
  <si>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</si>
  <si>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</si>
  <si>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</si>
  <si>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</si>
  <si>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</si>
  <si>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</si>
  <si>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</si>
  <si>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</si>
  <si>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</si>
  <si>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</si>
  <si>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</si>
  <si>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</si>
  <si>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</si>
  <si>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</si>
  <si>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</si>
  <si>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</si>
  <si>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</si>
  <si>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</si>
  <si>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</si>
  <si>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</si>
  <si>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</si>
  <si>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</si>
  <si>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</si>
  <si>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</si>
  <si>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</si>
  <si>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</si>
  <si>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</si>
  <si>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</si>
  <si>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</si>
  <si>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</si>
  <si>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</si>
  <si>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</si>
  <si>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</si>
  <si>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</si>
  <si>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</si>
  <si>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</si>
  <si>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</si>
  <si>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</si>
  <si>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</si>
  <si>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</si>
  <si>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</si>
  <si>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</si>
  <si>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</si>
  <si>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</si>
  <si>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</si>
  <si>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</si>
  <si>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</si>
  <si>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</si>
  <si>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</si>
  <si>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</si>
  <si>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</si>
  <si>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</si>
  <si>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</si>
  <si>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</si>
  <si>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</si>
  <si>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</si>
  <si>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</si>
  <si>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</si>
  <si>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</si>
  <si>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</si>
  <si>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</si>
  <si>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</si>
  <si>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</si>
  <si>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</si>
  <si>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</si>
  <si>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</si>
  <si>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</si>
  <si>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</si>
  <si>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</si>
  <si>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</si>
  <si>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</si>
  <si>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</si>
  <si>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</si>
  <si>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</si>
  <si>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</si>
  <si>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</si>
  <si>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</si>
  <si>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</si>
  <si>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</si>
  <si>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</si>
  <si>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</si>
  <si>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</si>
  <si>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</si>
  <si>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</si>
  <si>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</si>
  <si>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</si>
  <si>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</si>
  <si>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</si>
  <si>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</si>
  <si>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</si>
  <si>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</si>
  <si>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</si>
  <si>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</si>
  <si>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</si>
  <si>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</si>
  <si>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</si>
  <si>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</si>
  <si>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</si>
  <si>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</si>
  <si>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</si>
  <si>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</si>
  <si>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</si>
  <si>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</si>
  <si>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</si>
  <si>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</si>
  <si>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</si>
  <si>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</si>
  <si>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</si>
  <si>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</si>
  <si>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</si>
  <si>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</si>
  <si>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</si>
  <si>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</si>
  <si>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</si>
  <si>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</si>
  <si>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</si>
  <si>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</si>
  <si>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</si>
  <si>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</si>
  <si>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</si>
  <si>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</si>
  <si>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</si>
  <si>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</si>
  <si>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</si>
  <si>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</si>
  <si>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</si>
  <si>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</si>
  <si>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</si>
  <si>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</si>
  <si>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</si>
  <si>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</si>
  <si>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</si>
  <si>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</si>
  <si>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</si>
  <si>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</si>
  <si>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</si>
  <si>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</si>
  <si>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</si>
  <si>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</si>
  <si>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</si>
  <si>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</si>
  <si>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</si>
  <si>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</si>
  <si>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</si>
  <si>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</si>
  <si>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</si>
  <si>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</si>
  <si>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</si>
  <si>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</si>
  <si>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</si>
  <si>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</si>
  <si>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</si>
  <si>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</si>
  <si>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</si>
  <si>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</si>
  <si>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</si>
  <si>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</si>
  <si>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</si>
  <si>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</si>
  <si>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</si>
  <si>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</si>
  <si>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</si>
  <si>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</si>
  <si>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</si>
  <si>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</si>
  <si>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</si>
  <si>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</si>
  <si>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</si>
  <si>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</si>
  <si>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</si>
  <si>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</si>
  <si>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</si>
  <si>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</si>
  <si>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</si>
  <si>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</si>
  <si>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</si>
  <si>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</si>
  <si>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</si>
  <si>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</si>
  <si>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</si>
  <si>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</si>
  <si>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</si>
  <si>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</si>
  <si>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</si>
  <si>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</si>
  <si>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</si>
  <si>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</si>
  <si>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</si>
  <si>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</si>
  <si>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</si>
  <si>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</si>
  <si>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</si>
  <si>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</si>
  <si>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</si>
  <si>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</si>
  <si>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</si>
  <si>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</si>
  <si>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</si>
  <si>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</si>
  <si>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</si>
  <si>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</si>
  <si>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</si>
  <si>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</si>
  <si>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</si>
  <si>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</si>
  <si>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</si>
  <si>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</si>
  <si>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</si>
  <si>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</si>
  <si>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</si>
  <si>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</si>
  <si>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</si>
  <si>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</si>
  <si>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</si>
  <si>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</si>
  <si>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</si>
  <si>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</si>
  <si>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</si>
  <si>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</si>
  <si>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</si>
  <si>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</si>
  <si>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</si>
  <si>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</si>
  <si>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</si>
  <si>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</si>
  <si>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</si>
  <si>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</si>
  <si>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</si>
  <si>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</si>
  <si>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</si>
  <si>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</si>
  <si>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</si>
  <si>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</si>
  <si>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</si>
  <si>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</si>
  <si>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</si>
  <si>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</si>
  <si>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</si>
  <si>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</si>
  <si>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</si>
  <si>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</si>
  <si>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</si>
  <si>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</si>
  <si>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</si>
  <si>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</si>
  <si>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</si>
  <si>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</si>
  <si>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</si>
  <si>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</si>
  <si>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</si>
  <si>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</si>
  <si>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</si>
  <si>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</si>
  <si>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</si>
  <si>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Uveďte identifikační kódy a stručný popis projektů zahrnutých v CEP, které jsou uvedeny v IS VaVal (www.rwi.cz), a které řeší obdobnou problematiku. Jedná se o projekty, u kterých se předpokládá shodná část výsledků.</t>
  </si>
  <si>
    <t>Uveďte obchodní jméno a IČ všech právnických osob, ve kterých má Vaše právnická osoba (firma/společnost) vlastnický podíl a jeho výši v procentech. Pokud žádný vlastnický podíl nemá, pole nevyplňujte.</t>
  </si>
  <si>
    <t xml:space="preserve">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 </t>
  </si>
  <si>
    <t>3. Výsledek</t>
  </si>
  <si>
    <t>4. Výsledek</t>
  </si>
  <si>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</si>
  <si>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t>Výsledky THÉTA</t>
  </si>
  <si>
    <t>ostatní VO - výzkumná organizace mimo VVI, VVS a AV ČR</t>
  </si>
  <si>
    <t>Počet výsledků</t>
  </si>
  <si>
    <t>TA CR Application Form - povinná příloha českého/ých uchazeče/ů mezinárodní výzvy QuantERA II Call 2021</t>
  </si>
  <si>
    <t>Uveďte všechny výsledky, na kterých se budou čeští partneři podílet. Musí se jednat o výsledky, které jsou podporované programem EPSILON.</t>
  </si>
  <si>
    <t>EPSILON</t>
  </si>
  <si>
    <t>PODPROGRAM 1 - Znalostní ekonomika</t>
  </si>
  <si>
    <t>Nlec - léčebný postup</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</si>
  <si>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</si>
  <si>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</si>
  <si>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Pokud na projektu spolupracuje více českých uchazečů, platí, že za českou část projektu mohou dohromady obdržet maximálně 85% intenzitu podpory (dle programu EPSILON).</t>
  </si>
  <si>
    <t>Míra podpory dle programu EPSILON</t>
  </si>
  <si>
    <t>Před odesláním TA CR Application form se ujistěte, že jsou vyplněna veškerá povinná pole. List "Projekt celkem" se dopočítává automaticky.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</si>
  <si>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</si>
  <si>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 xml:space="preserve"> Verze 2: duben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</si>
</sst>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8">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
      <patternFill patternType="solid">
        <fgColor rgb="FFD0CECE"/>
        <bgColor rgb="FFFFF892"/>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24">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0" fontId="43" fillId="66" borderId="21" xfId="0" applyFont="1" applyFill="1" applyBorder="1" applyAlignment="1">
      <alignment vertical="center"/>
    </xf>
    <xf numFmtId="0" fontId="37" fillId="8" borderId="10" xfId="0" applyFont="1" applyFill="1" applyBorder="1" applyAlignment="1">
      <alignment horizontal="right"/>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65" fillId="0" borderId="10" xfId="0" applyFont="1" applyFill="1" applyBorder="1" applyAlignment="1" applyProtection="1">
      <alignment horizontal="right" vertical="top" wrapText="1"/>
      <protection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left" vertical="top" wrapText="1"/>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66" fillId="64" borderId="10"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locked="0" hidden="1"/>
    </xf>
    <xf numFmtId="0" fontId="1" fillId="12" borderId="29" xfId="0" applyFont="1" applyFill="1" applyBorder="1" applyAlignment="1" applyProtection="1">
      <alignment horizontal="left" vertical="top" wrapText="1"/>
      <protection locked="0" hidden="1"/>
    </xf>
    <xf numFmtId="0" fontId="1" fillId="12" borderId="26" xfId="0" applyFont="1" applyFill="1" applyBorder="1" applyAlignment="1" applyProtection="1">
      <alignment horizontal="left" vertical="top" wrapText="1"/>
      <protection locked="0" hidden="1"/>
    </xf>
    <xf numFmtId="0" fontId="1" fillId="67" borderId="25" xfId="0" applyFont="1" applyFill="1" applyBorder="1" applyAlignment="1" applyProtection="1">
      <alignment horizontal="left" vertical="top" wrapText="1"/>
      <protection hidden="1"/>
    </xf>
    <xf numFmtId="0" fontId="1" fillId="67" borderId="29" xfId="0" applyFont="1" applyFill="1" applyBorder="1" applyAlignment="1" applyProtection="1">
      <alignment horizontal="left" vertical="top" wrapText="1"/>
      <protection hidden="1"/>
    </xf>
    <xf numFmtId="0" fontId="1" fillId="67" borderId="26"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4" fillId="21" borderId="10" xfId="0" applyFont="1" applyFill="1" applyBorder="1" applyAlignment="1" applyProtection="1">
      <alignment horizontal="left" vertical="top" wrapText="1"/>
      <protection hidden="1"/>
    </xf>
    <xf numFmtId="0" fontId="44" fillId="18"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xf>
    <xf numFmtId="0" fontId="46" fillId="18" borderId="10" xfId="0" applyFont="1" applyFill="1" applyBorder="1" applyAlignment="1" applyProtection="1">
      <alignment horizontal="left" vertical="top" wrapText="1"/>
      <protection hidden="1"/>
    </xf>
    <xf numFmtId="0" fontId="37" fillId="8" borderId="10" xfId="0" applyFont="1" applyFill="1" applyBorder="1" applyAlignment="1" applyProtection="1">
      <alignment horizontal="right"/>
      <protection hidden="1"/>
    </xf>
    <xf numFmtId="0" fontId="8" fillId="0" borderId="0" xfId="0" applyFont="1" applyAlignment="1">
      <alignment horizontal="right" vertical="center"/>
    </xf>
    <xf numFmtId="0" fontId="2" fillId="13" borderId="10" xfId="0" applyFont="1" applyFill="1" applyBorder="1" applyAlignment="1" applyProtection="1">
      <alignment horizontal="righ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4" fillId="11" borderId="10" xfId="0" applyFont="1" applyFill="1" applyBorder="1" applyProtection="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68" fillId="0" borderId="10" xfId="0" applyFont="1" applyFill="1" applyBorder="1" applyAlignment="1" applyProtection="1">
      <alignment horizontal="left" vertical="center" wrapText="1"/>
      <protection hidden="1"/>
    </xf>
    <xf numFmtId="0" fontId="46" fillId="0"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6"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63" fillId="11" borderId="10" xfId="0" applyFont="1" applyFill="1" applyBorder="1" applyAlignment="1" applyProtection="1">
      <alignment horizontal="left" vertical="center"/>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xf numFmtId="0" fontId="1" fillId="3" borderId="2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14" fontId="3" fillId="62" borderId="21" xfId="0" applyNumberFormat="1" applyFont="1" applyFill="1" applyBorder="1" applyAlignment="1" applyProtection="1">
      <alignment horizontal="left" vertical="top" wrapText="1"/>
      <protection locked="0"/>
    </xf>
    <xf numFmtId="0" fontId="23" fillId="63" borderId="21" xfId="0" applyFont="1" applyFill="1" applyBorder="1" applyAlignment="1" applyProtection="1">
      <alignment horizontal="left" vertical="top"/>
      <protection locked="0"/>
    </xf>
    <xf numFmtId="170" fontId="23" fillId="63" borderId="21" xfId="0" applyNumberFormat="1" applyFont="1" applyFill="1" applyBorder="1" applyAlignment="1" applyProtection="1">
      <alignment horizontal="left" vertical="top"/>
      <protection locked="0"/>
    </xf>
    <xf numFmtId="0" fontId="1" fillId="3" borderId="29" xfId="0" applyFont="1" applyFill="1" applyBorder="1" applyAlignment="1" applyProtection="1">
      <alignment horizontal="left" vertical="top" wrapText="1"/>
      <protection locked="0"/>
    </xf>
    <xf numFmtId="0" fontId="1" fillId="3" borderId="73"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74" xfId="0" applyFont="1" applyFill="1" applyBorder="1" applyAlignment="1" applyProtection="1">
      <alignment horizontal="left" vertical="top" wrapText="1"/>
      <protection locked="0"/>
    </xf>
    <xf numFmtId="0" fontId="1" fillId="3" borderId="75"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49" fontId="1" fillId="3" borderId="25" xfId="0" applyNumberFormat="1" applyFont="1" applyFill="1" applyBorder="1" applyAlignment="1" applyProtection="1">
      <alignment horizontal="left" vertical="top"/>
      <protection locked="0"/>
    </xf>
    <xf numFmtId="49" fontId="1" fillId="3" borderId="29" xfId="0" applyNumberFormat="1" applyFont="1" applyFill="1" applyBorder="1" applyAlignment="1" applyProtection="1">
      <alignment horizontal="left" vertical="top"/>
      <protection locked="0"/>
    </xf>
    <xf numFmtId="49" fontId="1" fillId="3" borderId="26" xfId="0" applyNumberFormat="1" applyFont="1" applyFill="1" applyBorder="1" applyAlignment="1" applyProtection="1">
      <alignment horizontal="left" vertical="top"/>
      <protection locked="0"/>
    </xf>
    <xf numFmtId="172" fontId="3" fillId="3" borderId="21" xfId="0" applyNumberFormat="1" applyFont="1" applyFill="1" applyBorder="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9" fontId="3" fillId="3" borderId="22" xfId="6" applyFont="1" applyFill="1" applyBorder="1" applyAlignment="1" applyProtection="1">
      <alignment horizontal="left" vertical="top" wrapText="1"/>
      <protection locked="0"/>
    </xf>
    <xf numFmtId="9" fontId="3" fillId="3" borderId="24" xfId="6"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101">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0CECE"/>
      <color rgb="FFFFF892"/>
      <color rgb="FFFFF8A5"/>
      <color rgb="FFF2B8B4"/>
      <color rgb="FFF8F8F8"/>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5" y="17284065"/>
              <a:ext cx="1417320" cy="306705"/>
              <a:chOff x="4632949" y="12512048"/>
              <a:chExt cx="1424940" cy="236158"/>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49" y="12527228"/>
                <a:ext cx="777221" cy="220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1" y="12512048"/>
                <a:ext cx="792488"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65</xdr:row>
      <xdr:rowOff>42333</xdr:rowOff>
    </xdr:from>
    <xdr:to>
      <xdr:col>11</xdr:col>
      <xdr:colOff>977900</xdr:colOff>
      <xdr:row>66</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acr.cz/wp-content/uploads/documents/2019/12/02/1575282894_definice_druhu_vysledku.pdf" TargetMode="External"/><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6" Type="http://schemas.openxmlformats.org/officeDocument/2006/relationships/drawing" Target="../drawings/drawing6.xml"/><Relationship Id="rId5" Type="http://schemas.openxmlformats.org/officeDocument/2006/relationships/printerSettings" Target="../printerSettings/printerSettings8.bin"/><Relationship Id="rId4" Type="http://schemas.openxmlformats.org/officeDocument/2006/relationships/hyperlink" Target="https://www.tacr.cz/wp-content/uploads/documents/2019/12/02/1575282894_definice_druhu_vysledku.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3"/>
      <c r="C1" s="54"/>
      <c r="E1" s="54"/>
    </row>
    <row r="2" spans="1:7" s="39" customFormat="1" ht="21" customHeight="1">
      <c r="C2" s="54"/>
      <c r="E2" s="54"/>
    </row>
    <row r="3" spans="1:7" ht="18" customHeight="1">
      <c r="B3" s="552" t="s">
        <v>1208</v>
      </c>
      <c r="C3" s="552"/>
      <c r="D3" s="553"/>
      <c r="E3" s="58"/>
    </row>
    <row r="4" spans="1:7" s="39" customFormat="1" ht="18" customHeight="1">
      <c r="B4" s="56"/>
      <c r="C4" s="56"/>
      <c r="D4" s="84"/>
      <c r="E4" s="84"/>
    </row>
    <row r="5" spans="1:7" s="39" customFormat="1" ht="16.149999999999999" customHeight="1">
      <c r="C5" s="54"/>
      <c r="E5" s="54"/>
    </row>
    <row r="6" spans="1:7" ht="22.15" customHeight="1">
      <c r="B6" s="563" t="s">
        <v>1019</v>
      </c>
      <c r="C6" s="564"/>
      <c r="D6" s="564"/>
      <c r="E6" s="564"/>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1051</v>
      </c>
      <c r="E9" s="63"/>
      <c r="F9" s="40"/>
      <c r="G9" s="34"/>
    </row>
    <row r="10" spans="1:7" ht="15.6" customHeight="1">
      <c r="B10" s="64"/>
      <c r="C10" s="64"/>
      <c r="D10" s="65"/>
      <c r="E10" s="65"/>
      <c r="F10" s="41"/>
      <c r="G10" s="34"/>
    </row>
    <row r="11" spans="1:7" ht="15.6" customHeight="1">
      <c r="B11" s="52"/>
      <c r="C11" s="76"/>
      <c r="D11" s="130" t="s">
        <v>1052</v>
      </c>
      <c r="E11" s="63"/>
      <c r="F11" s="40"/>
      <c r="G11" s="34"/>
    </row>
    <row r="12" spans="1:7" ht="15.6" customHeight="1">
      <c r="B12" s="66"/>
      <c r="C12" s="66"/>
      <c r="D12" s="62"/>
      <c r="E12" s="62"/>
      <c r="F12" s="41"/>
      <c r="G12" s="34"/>
    </row>
    <row r="13" spans="1:7" ht="15.6" customHeight="1">
      <c r="B13" s="12"/>
      <c r="C13" s="77"/>
      <c r="D13" s="130" t="s">
        <v>1053</v>
      </c>
      <c r="E13" s="63"/>
      <c r="F13" s="40"/>
      <c r="G13" s="34"/>
    </row>
    <row r="14" spans="1:7" ht="15.6" customHeight="1">
      <c r="B14" s="66"/>
      <c r="C14" s="66"/>
      <c r="D14" s="67"/>
      <c r="E14" s="67"/>
      <c r="F14" s="40"/>
      <c r="G14" s="34"/>
    </row>
    <row r="15" spans="1:7" s="39" customFormat="1" ht="15.6" customHeight="1">
      <c r="B15" s="567" t="s">
        <v>738</v>
      </c>
      <c r="C15" s="78"/>
      <c r="D15" s="554" t="s">
        <v>1209</v>
      </c>
      <c r="E15" s="555"/>
      <c r="F15" s="40"/>
      <c r="G15" s="34"/>
    </row>
    <row r="16" spans="1:7" s="39" customFormat="1" ht="12.75">
      <c r="B16" s="568"/>
      <c r="C16" s="66"/>
      <c r="D16" s="555"/>
      <c r="E16" s="555"/>
      <c r="F16" s="40"/>
      <c r="G16" s="34"/>
    </row>
    <row r="17" spans="2:7" s="84" customFormat="1" ht="15.6" customHeight="1">
      <c r="B17" s="413"/>
      <c r="C17" s="66"/>
      <c r="D17" s="413"/>
      <c r="E17" s="413"/>
      <c r="F17" s="40"/>
      <c r="G17" s="34"/>
    </row>
    <row r="18" spans="2:7" s="84" customFormat="1" ht="15.6" customHeight="1">
      <c r="B18" s="567" t="s">
        <v>1011</v>
      </c>
      <c r="C18" s="66"/>
      <c r="D18" s="554" t="s">
        <v>1151</v>
      </c>
      <c r="E18" s="554"/>
      <c r="F18" s="40"/>
      <c r="G18" s="34"/>
    </row>
    <row r="19" spans="2:7" s="84" customFormat="1" ht="27" customHeight="1">
      <c r="B19" s="568"/>
      <c r="C19" s="66"/>
      <c r="D19" s="554"/>
      <c r="E19" s="554"/>
      <c r="F19" s="40"/>
      <c r="G19" s="34"/>
    </row>
    <row r="20" spans="2:7" s="39" customFormat="1" ht="15.6" customHeight="1">
      <c r="B20" s="66"/>
      <c r="C20" s="66"/>
      <c r="D20" s="63"/>
      <c r="E20" s="63"/>
      <c r="F20" s="40"/>
      <c r="G20" s="34"/>
    </row>
    <row r="21" spans="2:7" s="84" customFormat="1" ht="4.9000000000000004" customHeight="1">
      <c r="B21" s="66"/>
      <c r="C21" s="66"/>
      <c r="D21" s="374"/>
      <c r="E21" s="374"/>
      <c r="F21" s="40"/>
      <c r="G21" s="34"/>
    </row>
    <row r="22" spans="2:7" s="39" customFormat="1" ht="15.6" customHeight="1">
      <c r="B22" s="560" t="s">
        <v>991</v>
      </c>
      <c r="C22" s="561"/>
      <c r="D22" s="561"/>
      <c r="E22" s="561"/>
      <c r="F22" s="40"/>
      <c r="G22" s="34"/>
    </row>
    <row r="23" spans="2:7" s="39" customFormat="1" ht="15.6" customHeight="1">
      <c r="B23" s="66"/>
      <c r="C23" s="66"/>
      <c r="D23" s="63"/>
      <c r="E23" s="63"/>
      <c r="F23" s="40"/>
      <c r="G23" s="34"/>
    </row>
    <row r="24" spans="2:7" ht="15.6" customHeight="1">
      <c r="B24" s="556" t="s">
        <v>1218</v>
      </c>
      <c r="C24" s="557"/>
      <c r="D24" s="557"/>
      <c r="E24" s="557"/>
      <c r="F24" s="55"/>
      <c r="G24" s="34"/>
    </row>
    <row r="25" spans="2:7" ht="15.6" customHeight="1">
      <c r="B25" s="557"/>
      <c r="C25" s="557"/>
      <c r="D25" s="557"/>
      <c r="E25" s="557"/>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59" t="s">
        <v>1217</v>
      </c>
      <c r="C28" s="559"/>
      <c r="D28" s="559"/>
      <c r="E28" s="559"/>
      <c r="F28" s="40"/>
      <c r="G28" s="34"/>
    </row>
    <row r="29" spans="2:7" s="54" customFormat="1" ht="15.6" customHeight="1">
      <c r="B29" s="559"/>
      <c r="C29" s="559"/>
      <c r="D29" s="559"/>
      <c r="E29" s="559"/>
      <c r="F29" s="40"/>
      <c r="G29" s="34"/>
    </row>
    <row r="30" spans="2:7" s="54" customFormat="1" ht="15.6" customHeight="1">
      <c r="B30" s="42"/>
      <c r="C30" s="42"/>
      <c r="D30" s="43"/>
      <c r="E30" s="43"/>
      <c r="F30" s="40"/>
      <c r="G30" s="34"/>
    </row>
    <row r="31" spans="2:7" ht="22.15" customHeight="1">
      <c r="B31" s="565" t="s">
        <v>992</v>
      </c>
      <c r="C31" s="566"/>
      <c r="D31" s="566"/>
      <c r="E31" s="566"/>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781</v>
      </c>
      <c r="C34" s="68"/>
      <c r="D34" s="68"/>
      <c r="E34" s="68"/>
      <c r="F34" s="40"/>
      <c r="G34" s="34"/>
    </row>
    <row r="35" spans="2:7" ht="15.6" customHeight="1">
      <c r="B35" s="69"/>
      <c r="C35" s="69"/>
      <c r="D35" s="62"/>
      <c r="E35" s="62"/>
      <c r="F35" s="41"/>
      <c r="G35" s="34"/>
    </row>
    <row r="36" spans="2:7" ht="15.6" customHeight="1">
      <c r="B36" s="117" t="s">
        <v>782</v>
      </c>
      <c r="C36" s="69"/>
      <c r="D36" s="118"/>
      <c r="E36" s="70"/>
      <c r="F36" s="44"/>
      <c r="G36" s="36"/>
    </row>
    <row r="37" spans="2:7" ht="15.6" customHeight="1">
      <c r="B37" s="69"/>
      <c r="C37" s="69"/>
      <c r="D37" s="71"/>
      <c r="E37" s="71"/>
      <c r="F37" s="44"/>
      <c r="G37" s="36"/>
    </row>
    <row r="38" spans="2:7" ht="15.6" customHeight="1">
      <c r="B38" s="558" t="s">
        <v>740</v>
      </c>
      <c r="C38" s="558"/>
      <c r="D38" s="558"/>
      <c r="E38" s="558"/>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2" t="s">
        <v>739</v>
      </c>
      <c r="C41" s="562"/>
      <c r="D41" s="562"/>
      <c r="E41" s="562"/>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1187</v>
      </c>
      <c r="C46" s="87"/>
      <c r="D46" s="87"/>
      <c r="E46" s="147" t="s">
        <v>1219</v>
      </c>
      <c r="F46" s="47"/>
    </row>
    <row r="47" spans="2:7" ht="15.6" customHeight="1">
      <c r="B47" s="47"/>
      <c r="C47" s="47"/>
      <c r="D47" s="47"/>
      <c r="E47" s="47"/>
      <c r="F47" s="47"/>
    </row>
    <row r="48" spans="2:7" ht="15.6" customHeight="1">
      <c r="B48" s="551"/>
      <c r="C48" s="551"/>
      <c r="D48" s="551"/>
      <c r="E48" s="551"/>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783</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ZBlpWb03svY5nySM7+8VFAHDHeob9TeFmDnVZWzo02aXWoiXn2T3xAqqtWGUarZb2Hed6seIaXsEzEoCSdp72w==" saltValue="SCloqANO3nLaED610QrsoQ=="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50"/>
    </row>
    <row r="2" spans="1:13" s="84" customFormat="1" ht="21.6" customHeight="1"/>
    <row r="3" spans="1:13" s="84" customFormat="1" ht="18" customHeight="1">
      <c r="B3" s="693" t="s">
        <v>1017</v>
      </c>
      <c r="C3" s="693"/>
      <c r="D3" s="693"/>
      <c r="E3" s="693"/>
      <c r="F3" s="693"/>
      <c r="J3" s="47"/>
      <c r="K3" s="47"/>
    </row>
    <row r="4" spans="1:13" s="84" customFormat="1" ht="15" customHeight="1">
      <c r="J4" s="47"/>
      <c r="K4" s="47"/>
    </row>
    <row r="5" spans="1:13" s="84" customFormat="1" ht="15" customHeight="1">
      <c r="J5" s="47"/>
      <c r="K5" s="47"/>
    </row>
    <row r="6" spans="1:13" s="84" customFormat="1" ht="24.6" customHeight="1">
      <c r="B6" s="565" t="s">
        <v>787</v>
      </c>
      <c r="C6" s="566"/>
      <c r="D6" s="566"/>
      <c r="E6" s="566"/>
      <c r="F6" s="566"/>
      <c r="G6" s="566"/>
      <c r="H6" s="566"/>
      <c r="I6" s="566"/>
      <c r="J6" s="100"/>
      <c r="K6" s="100"/>
    </row>
    <row r="7" spans="1:13" s="84" customFormat="1" ht="15" customHeight="1">
      <c r="J7" s="47"/>
      <c r="K7" s="47"/>
    </row>
    <row r="8" spans="1:13" ht="15" customHeight="1">
      <c r="B8" s="383" t="s">
        <v>1216</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1012</v>
      </c>
      <c r="C10" s="92" t="s">
        <v>779</v>
      </c>
      <c r="D10" s="108">
        <v>0.85</v>
      </c>
      <c r="E10" s="71"/>
      <c r="F10" s="92" t="s">
        <v>780</v>
      </c>
      <c r="G10" s="464">
        <f>míra_podpory</f>
        <v>0</v>
      </c>
      <c r="H10" s="61"/>
      <c r="I10" s="149"/>
      <c r="J10" s="694" t="str">
        <f>IF($G$10&gt;$D$10,"Požadovaná podpora převyšuje maximální možnou podporu plynoucí z podmínek programu EPSILON! 
Opravte prosím zadané částky.","")</f>
        <v/>
      </c>
      <c r="K10" s="694"/>
      <c r="L10" s="694"/>
      <c r="M10" s="694"/>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732</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721</v>
      </c>
      <c r="C15" s="101" t="s">
        <v>722</v>
      </c>
      <c r="D15" s="105" t="s">
        <v>770</v>
      </c>
      <c r="E15" s="105" t="s">
        <v>771</v>
      </c>
      <c r="F15" s="105" t="s">
        <v>772</v>
      </c>
      <c r="G15" s="101" t="s">
        <v>724</v>
      </c>
      <c r="H15" s="61"/>
      <c r="I15" s="149"/>
    </row>
    <row r="16" spans="1:13" ht="21" customHeight="1">
      <c r="B16" s="102" t="s">
        <v>725</v>
      </c>
      <c r="C16" s="103" t="s">
        <v>729</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726</v>
      </c>
      <c r="C17" s="94" t="s">
        <v>729</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728</v>
      </c>
      <c r="C18" s="103" t="s">
        <v>729</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730</v>
      </c>
      <c r="C19" s="94" t="s">
        <v>729</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731</v>
      </c>
      <c r="C20" s="107" t="s">
        <v>729</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500000000000002" customHeight="1">
      <c r="B21" s="126"/>
      <c r="C21" s="127"/>
      <c r="D21" s="454"/>
      <c r="E21" s="454"/>
      <c r="F21" s="454"/>
      <c r="G21" s="455"/>
      <c r="H21" s="61"/>
      <c r="I21" s="149"/>
    </row>
    <row r="22" spans="2:10" ht="18" customHeight="1" thickBot="1">
      <c r="B22" s="122" t="s">
        <v>732</v>
      </c>
      <c r="C22" s="109" t="s">
        <v>729</v>
      </c>
      <c r="D22" s="456">
        <f t="shared" ref="D22:F22" si="1">SUM(D16:D20)</f>
        <v>0</v>
      </c>
      <c r="E22" s="456">
        <f t="shared" si="1"/>
        <v>0</v>
      </c>
      <c r="F22" s="456">
        <f t="shared" si="1"/>
        <v>0</v>
      </c>
      <c r="G22" s="457">
        <f t="shared" si="0"/>
        <v>0</v>
      </c>
      <c r="H22" s="90"/>
      <c r="I22" s="149"/>
    </row>
    <row r="23" spans="2:10" ht="13.5"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733</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721</v>
      </c>
      <c r="C27" s="101" t="s">
        <v>722</v>
      </c>
      <c r="D27" s="105" t="s">
        <v>770</v>
      </c>
      <c r="E27" s="105" t="s">
        <v>771</v>
      </c>
      <c r="F27" s="105" t="s">
        <v>772</v>
      </c>
      <c r="G27" s="101" t="s">
        <v>724</v>
      </c>
      <c r="H27" s="90"/>
      <c r="I27" s="149"/>
    </row>
    <row r="28" spans="2:10" ht="21" customHeight="1">
      <c r="B28" s="102" t="s">
        <v>1013</v>
      </c>
      <c r="C28" s="103" t="s">
        <v>729</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734</v>
      </c>
      <c r="C29" s="94" t="s">
        <v>729</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733</v>
      </c>
      <c r="C30" s="103" t="s">
        <v>729</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736</v>
      </c>
      <c r="C32" s="125" t="s">
        <v>723</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0" t="str">
        <f>IF(pozadovana_mira_podpory&gt;1000000,"Maximální možná podpora na projekt je 1 000 000 €.
Opravte prosím zadané částky.","")</f>
        <v/>
      </c>
      <c r="H33" s="90"/>
      <c r="I33" s="149"/>
      <c r="J33" s="47"/>
    </row>
    <row r="34" spans="2:12" ht="15" customHeight="1">
      <c r="B34" s="124" t="s">
        <v>1184</v>
      </c>
      <c r="C34" s="61"/>
      <c r="D34" s="61"/>
      <c r="E34" s="61"/>
      <c r="F34" s="61"/>
      <c r="G34" s="149"/>
      <c r="I34" s="61"/>
    </row>
    <row r="35" spans="2:12" s="84" customFormat="1" ht="2.4500000000000002"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685" t="str">
        <f>Pokyny!E46</f>
        <v xml:space="preserve"> Verze 2: duben 2021.</v>
      </c>
      <c r="H38" s="685"/>
      <c r="I38" s="685"/>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692" t="s">
        <v>1185</v>
      </c>
      <c r="C42" s="692"/>
      <c r="D42" s="692"/>
      <c r="E42" s="692"/>
      <c r="F42" s="692"/>
      <c r="G42" s="377"/>
    </row>
    <row r="43" spans="2:12" s="84" customFormat="1" ht="4.9000000000000004" customHeight="1">
      <c r="B43" s="378"/>
      <c r="E43" s="376"/>
      <c r="F43" s="376"/>
      <c r="G43" s="377"/>
    </row>
    <row r="44" spans="2:12" ht="15" customHeight="1">
      <c r="B44" s="379" t="s">
        <v>1015</v>
      </c>
      <c r="G44" s="375"/>
    </row>
    <row r="45" spans="2:12" ht="15" customHeight="1">
      <c r="B45" s="399" t="s">
        <v>1016</v>
      </c>
      <c r="G45" s="375"/>
    </row>
  </sheetData>
  <sheetProtection algorithmName="SHA-512" hashValue="yULJ+JFM8tewteyPj4PzsDdyH+g/oyuKRl1pCFh7C8KXt05r/yHM30sc2xGq+lscRvvI5Ydy3ZlB6mJaMx1TlQ==" saltValue="pz7h8rHn+5KGYPgfl2Ut1g=="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1000000</formula>
    </cfRule>
  </conditionalFormatting>
  <dataValidations count="1">
    <dataValidation type="decimal" operator="lessThanOrEqual" allowBlank="1" showInputMessage="1" showErrorMessage="1" sqref="G28" xr:uid="{155025F1-C248-416D-A89E-0A36A8ACD25F}">
      <formula1>1000000</formula1>
    </dataValidation>
  </dataValidations>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AD1" workbookViewId="0">
      <selection activeCell="AI19" sqref="AI19"/>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994</v>
      </c>
      <c r="AH2" s="135" t="s">
        <v>995</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1078</v>
      </c>
      <c r="AE3" s="5"/>
      <c r="AF3" s="148" t="s">
        <v>993</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1079</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1154</v>
      </c>
      <c r="X5" s="6" t="s">
        <v>50</v>
      </c>
      <c r="Y5" s="6"/>
      <c r="Z5" s="5" t="s">
        <v>74</v>
      </c>
      <c r="AA5" s="5"/>
      <c r="AB5" s="7" t="s">
        <v>66</v>
      </c>
      <c r="AC5" s="15" t="s">
        <v>66</v>
      </c>
      <c r="AD5" s="13" t="s">
        <v>1080</v>
      </c>
      <c r="AE5" s="5"/>
      <c r="AF5" s="148" t="s">
        <v>32</v>
      </c>
    </row>
    <row r="6" spans="1:39" ht="15.75" customHeight="1">
      <c r="B6" t="s">
        <v>75</v>
      </c>
      <c r="C6" t="s">
        <v>75</v>
      </c>
      <c r="G6" s="9" t="s">
        <v>76</v>
      </c>
      <c r="H6" s="10" t="s">
        <v>77</v>
      </c>
      <c r="K6" s="5" t="s">
        <v>78</v>
      </c>
      <c r="L6" s="148" t="s">
        <v>1206</v>
      </c>
      <c r="O6" s="5" t="s">
        <v>79</v>
      </c>
      <c r="Q6" s="5" t="s">
        <v>80</v>
      </c>
      <c r="R6" s="5" t="s">
        <v>81</v>
      </c>
      <c r="S6" s="5">
        <v>4</v>
      </c>
      <c r="T6" s="5">
        <v>4</v>
      </c>
      <c r="U6" s="5"/>
      <c r="V6" s="5"/>
      <c r="W6" s="11" t="s">
        <v>1155</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82</v>
      </c>
      <c r="AA6" s="5"/>
      <c r="AB6" s="7" t="s">
        <v>75</v>
      </c>
      <c r="AC6" s="15" t="s">
        <v>75</v>
      </c>
      <c r="AD6" s="13" t="s">
        <v>1081</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84</v>
      </c>
      <c r="C7" t="s">
        <v>84</v>
      </c>
      <c r="G7" s="9" t="s">
        <v>85</v>
      </c>
      <c r="H7" s="10" t="s">
        <v>86</v>
      </c>
      <c r="J7" s="135" t="s">
        <v>26</v>
      </c>
      <c r="O7" s="5" t="s">
        <v>87</v>
      </c>
      <c r="Q7" s="5" t="s">
        <v>88</v>
      </c>
      <c r="R7" s="5" t="s">
        <v>89</v>
      </c>
      <c r="S7" s="5">
        <v>5</v>
      </c>
      <c r="T7" s="5">
        <v>5</v>
      </c>
      <c r="U7" s="5"/>
      <c r="V7" s="5"/>
      <c r="W7" s="11" t="s">
        <v>1156</v>
      </c>
      <c r="X7" s="6"/>
      <c r="Y7" s="6"/>
      <c r="Z7" s="5"/>
      <c r="AA7" s="5"/>
      <c r="AB7" s="7" t="s">
        <v>84</v>
      </c>
      <c r="AC7" s="15" t="s">
        <v>84</v>
      </c>
      <c r="AD7" s="13" t="s">
        <v>1082</v>
      </c>
      <c r="AE7" s="5"/>
      <c r="AF7" s="148" t="s">
        <v>50</v>
      </c>
    </row>
    <row r="8" spans="1:39" ht="15.75" customHeight="1">
      <c r="B8" t="s">
        <v>90</v>
      </c>
      <c r="C8" t="s">
        <v>90</v>
      </c>
      <c r="G8" s="9" t="s">
        <v>91</v>
      </c>
      <c r="H8" s="10" t="s">
        <v>92</v>
      </c>
      <c r="J8" t="s">
        <v>811</v>
      </c>
      <c r="K8" s="84"/>
      <c r="O8" s="5" t="s">
        <v>93</v>
      </c>
      <c r="Q8" s="5" t="s">
        <v>94</v>
      </c>
      <c r="R8" s="5" t="s">
        <v>95</v>
      </c>
      <c r="S8" s="5"/>
      <c r="T8" s="5">
        <v>6</v>
      </c>
      <c r="U8" s="5"/>
      <c r="V8" s="5"/>
      <c r="W8" s="11" t="s">
        <v>1157</v>
      </c>
      <c r="X8" s="6"/>
      <c r="Y8" s="145" t="s">
        <v>989</v>
      </c>
      <c r="Z8" s="5"/>
      <c r="AA8" s="5"/>
      <c r="AB8" s="7" t="s">
        <v>90</v>
      </c>
      <c r="AC8" s="15" t="s">
        <v>90</v>
      </c>
      <c r="AD8" s="13" t="s">
        <v>1083</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96</v>
      </c>
      <c r="C9" t="s">
        <v>96</v>
      </c>
      <c r="G9" s="9" t="s">
        <v>97</v>
      </c>
      <c r="H9" s="10" t="s">
        <v>98</v>
      </c>
      <c r="J9" t="s">
        <v>812</v>
      </c>
      <c r="K9" s="84"/>
      <c r="Q9" s="5" t="s">
        <v>99</v>
      </c>
      <c r="R9" s="5" t="s">
        <v>100</v>
      </c>
      <c r="S9" s="5"/>
      <c r="T9" s="5">
        <v>7</v>
      </c>
      <c r="U9" s="5"/>
      <c r="V9" s="5"/>
      <c r="W9" s="11" t="s">
        <v>1158</v>
      </c>
      <c r="X9" s="6"/>
      <c r="Y9" s="141">
        <f>'Hlavní uchazeč'!D15</f>
        <v>0</v>
      </c>
      <c r="Z9" s="5"/>
      <c r="AA9" s="5"/>
      <c r="AB9" s="7" t="s">
        <v>96</v>
      </c>
      <c r="AC9" s="15" t="s">
        <v>96</v>
      </c>
      <c r="AD9" s="13" t="s">
        <v>1084</v>
      </c>
      <c r="AE9" s="5"/>
      <c r="AF9" s="5"/>
    </row>
    <row r="10" spans="1:39" ht="15.75" customHeight="1">
      <c r="B10" t="s">
        <v>101</v>
      </c>
      <c r="C10" t="s">
        <v>101</v>
      </c>
      <c r="G10" s="9" t="s">
        <v>102</v>
      </c>
      <c r="H10" s="10" t="s">
        <v>103</v>
      </c>
      <c r="J10" t="s">
        <v>813</v>
      </c>
      <c r="K10" s="84"/>
      <c r="Q10" s="5" t="s">
        <v>104</v>
      </c>
      <c r="R10" s="5" t="s">
        <v>105</v>
      </c>
      <c r="S10" s="5"/>
      <c r="T10" s="5">
        <v>8</v>
      </c>
      <c r="U10" s="5"/>
      <c r="V10" s="5"/>
      <c r="W10" s="11" t="s">
        <v>106</v>
      </c>
      <c r="X10" s="6"/>
      <c r="Y10" s="144">
        <f>'Další účastník 1'!D15</f>
        <v>0</v>
      </c>
      <c r="Z10" s="5" t="s">
        <v>26</v>
      </c>
      <c r="AA10" s="5"/>
      <c r="AB10" s="7" t="s">
        <v>101</v>
      </c>
      <c r="AC10" s="7" t="s">
        <v>101</v>
      </c>
      <c r="AD10" s="13" t="s">
        <v>1085</v>
      </c>
      <c r="AE10" s="5"/>
      <c r="AF10" s="1" t="s">
        <v>1159</v>
      </c>
      <c r="AI10" s="1" t="s">
        <v>1168</v>
      </c>
      <c r="AM10" s="10"/>
    </row>
    <row r="11" spans="1:39" ht="15.75" customHeight="1">
      <c r="B11" t="s">
        <v>107</v>
      </c>
      <c r="C11" t="s">
        <v>107</v>
      </c>
      <c r="G11" s="9" t="s">
        <v>108</v>
      </c>
      <c r="H11" s="10" t="s">
        <v>109</v>
      </c>
      <c r="J11" t="s">
        <v>814</v>
      </c>
      <c r="K11" s="84"/>
      <c r="Q11" s="5" t="s">
        <v>110</v>
      </c>
      <c r="R11" s="5" t="s">
        <v>111</v>
      </c>
      <c r="S11" s="5"/>
      <c r="T11" s="5">
        <v>9</v>
      </c>
      <c r="U11" s="5"/>
      <c r="V11" s="5"/>
      <c r="W11" s="11" t="s">
        <v>112</v>
      </c>
      <c r="X11" s="143"/>
      <c r="Y11" s="144">
        <f>'Další účastník 2'!D15</f>
        <v>0</v>
      </c>
      <c r="Z11" s="5" t="s">
        <v>32</v>
      </c>
      <c r="AA11" s="5"/>
      <c r="AB11" s="7" t="s">
        <v>107</v>
      </c>
      <c r="AC11" s="7" t="s">
        <v>107</v>
      </c>
      <c r="AD11" s="13" t="s">
        <v>1086</v>
      </c>
      <c r="AE11" s="5"/>
      <c r="AF11" s="10" t="s">
        <v>1160</v>
      </c>
      <c r="AI11" s="10" t="s">
        <v>1160</v>
      </c>
      <c r="AL11" s="10"/>
      <c r="AM11" s="10"/>
    </row>
    <row r="12" spans="1:39" ht="15.75" customHeight="1">
      <c r="B12" t="s">
        <v>113</v>
      </c>
      <c r="C12" t="s">
        <v>113</v>
      </c>
      <c r="G12" s="9" t="s">
        <v>114</v>
      </c>
      <c r="H12" s="10" t="s">
        <v>115</v>
      </c>
      <c r="J12" t="s">
        <v>815</v>
      </c>
      <c r="K12" s="84"/>
      <c r="M12" s="135" t="s">
        <v>1040</v>
      </c>
      <c r="Q12" s="5" t="s">
        <v>116</v>
      </c>
      <c r="R12" s="5" t="s">
        <v>117</v>
      </c>
      <c r="S12" s="5"/>
      <c r="T12" s="5">
        <v>10</v>
      </c>
      <c r="U12" s="5"/>
      <c r="V12" s="5"/>
      <c r="W12" s="11" t="s">
        <v>118</v>
      </c>
      <c r="X12" s="142"/>
      <c r="Y12" s="18"/>
      <c r="Z12" s="5" t="s">
        <v>50</v>
      </c>
      <c r="AA12" s="5"/>
      <c r="AB12" s="7" t="s">
        <v>113</v>
      </c>
      <c r="AC12" s="15" t="s">
        <v>113</v>
      </c>
      <c r="AD12" s="465" t="s">
        <v>1087</v>
      </c>
      <c r="AE12" s="5"/>
      <c r="AF12" s="10" t="s">
        <v>109</v>
      </c>
      <c r="AI12" s="10" t="s">
        <v>1169</v>
      </c>
      <c r="AL12" s="10"/>
      <c r="AM12" s="10"/>
    </row>
    <row r="13" spans="1:39" ht="15.75" customHeight="1">
      <c r="B13" t="s">
        <v>120</v>
      </c>
      <c r="C13" t="s">
        <v>120</v>
      </c>
      <c r="G13" s="9" t="s">
        <v>121</v>
      </c>
      <c r="H13" s="10" t="s">
        <v>122</v>
      </c>
      <c r="J13" s="135" t="s">
        <v>816</v>
      </c>
      <c r="K13" s="84"/>
      <c r="M13">
        <v>1</v>
      </c>
      <c r="Q13" s="5" t="s">
        <v>123</v>
      </c>
      <c r="R13" s="5" t="s">
        <v>124</v>
      </c>
      <c r="S13" s="5"/>
      <c r="T13" s="5">
        <v>11</v>
      </c>
      <c r="U13" s="5"/>
      <c r="V13" s="5"/>
      <c r="W13" s="11" t="s">
        <v>125</v>
      </c>
      <c r="X13" s="145" t="s">
        <v>990</v>
      </c>
      <c r="Y13" s="6"/>
      <c r="Z13" s="5"/>
      <c r="AA13" s="5"/>
      <c r="AB13" s="7" t="s">
        <v>120</v>
      </c>
      <c r="AC13" s="15" t="s">
        <v>120</v>
      </c>
      <c r="AD13" s="13" t="s">
        <v>1088</v>
      </c>
      <c r="AE13" s="5"/>
      <c r="AF13" s="10" t="s">
        <v>115</v>
      </c>
      <c r="AI13" s="10" t="s">
        <v>1170</v>
      </c>
      <c r="AL13" s="10"/>
      <c r="AM13" s="10"/>
    </row>
    <row r="14" spans="1:39" ht="15.75" customHeight="1">
      <c r="B14" t="s">
        <v>127</v>
      </c>
      <c r="C14" t="s">
        <v>127</v>
      </c>
      <c r="G14" s="9" t="s">
        <v>128</v>
      </c>
      <c r="H14" s="5">
        <v>0</v>
      </c>
      <c r="K14" s="84"/>
      <c r="M14">
        <v>2</v>
      </c>
      <c r="Q14" s="5" t="s">
        <v>129</v>
      </c>
      <c r="R14" s="5" t="s">
        <v>130</v>
      </c>
      <c r="S14" s="5"/>
      <c r="T14" s="5">
        <v>12</v>
      </c>
      <c r="U14" s="5"/>
      <c r="V14" s="5"/>
      <c r="W14" s="11" t="s">
        <v>131</v>
      </c>
      <c r="X14" s="18" t="str">
        <f>'Hlavní uchazeč'!D19</f>
        <v>Vyberte možnost:</v>
      </c>
      <c r="Y14" s="18"/>
      <c r="Z14" s="5"/>
      <c r="AA14" s="5"/>
      <c r="AB14" s="7" t="s">
        <v>127</v>
      </c>
      <c r="AC14" s="15" t="s">
        <v>127</v>
      </c>
      <c r="AD14" s="465" t="s">
        <v>1089</v>
      </c>
      <c r="AE14" s="5"/>
      <c r="AF14" s="10" t="s">
        <v>54</v>
      </c>
      <c r="AI14" s="10" t="s">
        <v>1171</v>
      </c>
    </row>
    <row r="15" spans="1:39" ht="15.75" customHeight="1">
      <c r="B15" t="s">
        <v>132</v>
      </c>
      <c r="C15" t="s">
        <v>132</v>
      </c>
      <c r="G15" s="9" t="s">
        <v>133</v>
      </c>
      <c r="H15" s="10" t="s">
        <v>134</v>
      </c>
      <c r="K15" s="84"/>
      <c r="M15" s="84">
        <v>3</v>
      </c>
      <c r="Q15" s="5" t="s">
        <v>135</v>
      </c>
      <c r="R15" s="5" t="s">
        <v>136</v>
      </c>
      <c r="S15" s="5"/>
      <c r="T15" s="5"/>
      <c r="U15" s="5"/>
      <c r="V15" s="5"/>
      <c r="W15" s="11" t="s">
        <v>137</v>
      </c>
      <c r="X15" s="6" t="str">
        <f>'Další účastník 1'!D19</f>
        <v>Vyberte možnost:</v>
      </c>
      <c r="Y15" s="6"/>
      <c r="Z15" s="5" t="s">
        <v>26</v>
      </c>
      <c r="AA15" s="5"/>
      <c r="AB15" s="7" t="s">
        <v>132</v>
      </c>
      <c r="AC15" s="15" t="s">
        <v>132</v>
      </c>
      <c r="AD15" s="13" t="s">
        <v>1090</v>
      </c>
      <c r="AE15" s="5"/>
      <c r="AF15" s="10" t="s">
        <v>68</v>
      </c>
      <c r="AI15" s="10" t="s">
        <v>1172</v>
      </c>
    </row>
    <row r="16" spans="1:39" ht="15.75" customHeight="1">
      <c r="B16" t="s">
        <v>138</v>
      </c>
      <c r="C16" t="s">
        <v>138</v>
      </c>
      <c r="G16" s="9" t="s">
        <v>139</v>
      </c>
      <c r="H16" s="10" t="s">
        <v>140</v>
      </c>
      <c r="J16" s="135" t="s">
        <v>1026</v>
      </c>
      <c r="K16" s="84"/>
      <c r="L16" s="135"/>
      <c r="M16" s="84">
        <v>4</v>
      </c>
      <c r="Q16" s="5" t="s">
        <v>141</v>
      </c>
      <c r="R16" s="5" t="s">
        <v>142</v>
      </c>
      <c r="S16" s="5"/>
      <c r="T16" s="5"/>
      <c r="U16" s="5"/>
      <c r="V16" s="5"/>
      <c r="W16" s="11" t="s">
        <v>143</v>
      </c>
      <c r="X16" s="6" t="str">
        <f>'Další účastník 2'!D19</f>
        <v>Vyberte možnost:</v>
      </c>
      <c r="Y16" s="6"/>
      <c r="Z16" s="5" t="s">
        <v>144</v>
      </c>
      <c r="AA16" s="5"/>
      <c r="AB16" s="7" t="s">
        <v>138</v>
      </c>
      <c r="AC16" s="15" t="s">
        <v>138</v>
      </c>
      <c r="AD16" s="13" t="s">
        <v>1091</v>
      </c>
      <c r="AE16" s="5"/>
      <c r="AF16" s="10" t="s">
        <v>247</v>
      </c>
      <c r="AI16" s="10" t="s">
        <v>1173</v>
      </c>
    </row>
    <row r="17" spans="2:35" ht="15.75" customHeight="1">
      <c r="B17" t="s">
        <v>145</v>
      </c>
      <c r="C17" t="s">
        <v>145</v>
      </c>
      <c r="G17" s="9" t="s">
        <v>146</v>
      </c>
      <c r="H17" s="10" t="s">
        <v>147</v>
      </c>
      <c r="J17" s="135" t="s">
        <v>26</v>
      </c>
      <c r="M17" s="84">
        <v>5</v>
      </c>
      <c r="R17" s="5" t="s">
        <v>148</v>
      </c>
      <c r="S17" s="5"/>
      <c r="T17" s="5"/>
      <c r="U17" s="5"/>
      <c r="V17" s="5"/>
      <c r="W17" s="11" t="s">
        <v>149</v>
      </c>
      <c r="X17" s="6"/>
      <c r="Y17" s="6"/>
      <c r="Z17" s="148" t="s">
        <v>1005</v>
      </c>
      <c r="AA17" s="5"/>
      <c r="AB17" s="7" t="s">
        <v>145</v>
      </c>
      <c r="AC17" s="15" t="s">
        <v>145</v>
      </c>
      <c r="AD17" s="13" t="s">
        <v>1092</v>
      </c>
      <c r="AE17" s="5"/>
      <c r="AF17" s="10" t="s">
        <v>36</v>
      </c>
      <c r="AI17" s="10" t="s">
        <v>1174</v>
      </c>
    </row>
    <row r="18" spans="2:35" ht="15.75" customHeight="1">
      <c r="B18" t="s">
        <v>150</v>
      </c>
      <c r="C18" t="s">
        <v>150</v>
      </c>
      <c r="G18" s="9" t="s">
        <v>151</v>
      </c>
      <c r="H18" s="10" t="s">
        <v>152</v>
      </c>
      <c r="J18">
        <v>1</v>
      </c>
      <c r="M18" s="84">
        <v>6</v>
      </c>
      <c r="R18" s="5" t="s">
        <v>153</v>
      </c>
      <c r="S18" s="5"/>
      <c r="T18" s="5"/>
      <c r="U18" s="5"/>
      <c r="V18" s="5"/>
      <c r="W18" s="11" t="s">
        <v>154</v>
      </c>
      <c r="X18" s="6"/>
      <c r="Y18" s="6"/>
      <c r="Z18" s="5"/>
      <c r="AA18" s="5"/>
      <c r="AB18" s="7" t="s">
        <v>150</v>
      </c>
      <c r="AC18" s="15" t="s">
        <v>150</v>
      </c>
      <c r="AD18" s="13" t="s">
        <v>1093</v>
      </c>
      <c r="AE18" s="5"/>
      <c r="AF18" s="10" t="s">
        <v>122</v>
      </c>
      <c r="AI18" s="10" t="s">
        <v>1175</v>
      </c>
    </row>
    <row r="19" spans="2:35" ht="15.75" customHeight="1">
      <c r="B19" t="s">
        <v>155</v>
      </c>
      <c r="C19" t="s">
        <v>155</v>
      </c>
      <c r="G19" s="9" t="s">
        <v>156</v>
      </c>
      <c r="H19" s="10" t="s">
        <v>157</v>
      </c>
      <c r="J19">
        <v>2</v>
      </c>
      <c r="M19" s="84">
        <v>7</v>
      </c>
      <c r="R19" s="5" t="s">
        <v>158</v>
      </c>
      <c r="S19" s="5"/>
      <c r="T19" s="5"/>
      <c r="U19" s="5"/>
      <c r="V19" s="5"/>
      <c r="W19" s="11" t="s">
        <v>159</v>
      </c>
      <c r="X19" s="18"/>
      <c r="Y19" s="18"/>
      <c r="Z19" s="5"/>
      <c r="AA19" s="5"/>
      <c r="AB19" s="7" t="s">
        <v>155</v>
      </c>
      <c r="AC19" s="15" t="s">
        <v>155</v>
      </c>
      <c r="AD19" s="13" t="s">
        <v>1094</v>
      </c>
      <c r="AE19" s="5"/>
      <c r="AF19" s="10" t="s">
        <v>103</v>
      </c>
      <c r="AI19" s="10" t="s">
        <v>1212</v>
      </c>
    </row>
    <row r="20" spans="2:35" ht="15.75" customHeight="1">
      <c r="B20" t="s">
        <v>160</v>
      </c>
      <c r="C20" t="s">
        <v>160</v>
      </c>
      <c r="G20" s="9" t="s">
        <v>161</v>
      </c>
      <c r="H20" s="10" t="s">
        <v>109</v>
      </c>
      <c r="J20">
        <v>3</v>
      </c>
      <c r="M20" s="84">
        <v>8</v>
      </c>
      <c r="R20" s="5" t="s">
        <v>162</v>
      </c>
      <c r="S20" s="5"/>
      <c r="T20" s="5"/>
      <c r="U20" s="5"/>
      <c r="V20" s="5"/>
      <c r="W20" s="11" t="s">
        <v>163</v>
      </c>
      <c r="X20" s="6"/>
      <c r="Y20" s="6"/>
      <c r="Z20" s="5"/>
      <c r="AA20" s="5"/>
      <c r="AB20" s="7" t="s">
        <v>160</v>
      </c>
      <c r="AC20" s="15" t="s">
        <v>160</v>
      </c>
      <c r="AD20" s="13" t="s">
        <v>1095</v>
      </c>
      <c r="AE20" s="5"/>
      <c r="AF20" s="10" t="s">
        <v>273</v>
      </c>
      <c r="AI20" s="10" t="s">
        <v>1176</v>
      </c>
    </row>
    <row r="21" spans="2:35" ht="15.75" customHeight="1">
      <c r="B21" t="s">
        <v>164</v>
      </c>
      <c r="C21" t="s">
        <v>164</v>
      </c>
      <c r="G21" s="9" t="s">
        <v>165</v>
      </c>
      <c r="H21" s="10" t="s">
        <v>115</v>
      </c>
      <c r="M21" s="84">
        <v>9</v>
      </c>
      <c r="R21" s="5" t="s">
        <v>166</v>
      </c>
      <c r="S21" s="5"/>
      <c r="T21" s="5"/>
      <c r="U21" s="5"/>
      <c r="V21" s="5"/>
      <c r="W21" s="11" t="s">
        <v>167</v>
      </c>
      <c r="X21" s="18"/>
      <c r="Y21" s="18"/>
      <c r="Z21" s="5"/>
      <c r="AA21" s="5"/>
      <c r="AB21" s="7" t="s">
        <v>164</v>
      </c>
      <c r="AC21" s="15" t="s">
        <v>164</v>
      </c>
      <c r="AD21" s="13" t="s">
        <v>1096</v>
      </c>
      <c r="AE21" s="5"/>
      <c r="AF21" s="10" t="s">
        <v>77</v>
      </c>
      <c r="AI21" s="10" t="s">
        <v>1177</v>
      </c>
    </row>
    <row r="22" spans="2:35" ht="15.75" customHeight="1">
      <c r="B22" t="s">
        <v>168</v>
      </c>
      <c r="C22" t="s">
        <v>168</v>
      </c>
      <c r="G22" s="9" t="s">
        <v>169</v>
      </c>
      <c r="H22" s="10" t="s">
        <v>54</v>
      </c>
      <c r="R22" s="5" t="s">
        <v>170</v>
      </c>
      <c r="S22" s="5"/>
      <c r="T22" s="5"/>
      <c r="U22" s="5"/>
      <c r="V22" s="5"/>
      <c r="W22" s="11" t="s">
        <v>171</v>
      </c>
      <c r="X22" s="5"/>
      <c r="Y22" s="5" t="s">
        <v>26</v>
      </c>
      <c r="Z22" s="5"/>
      <c r="AA22" s="5"/>
      <c r="AB22" s="7" t="s">
        <v>168</v>
      </c>
      <c r="AC22" s="15" t="s">
        <v>168</v>
      </c>
      <c r="AD22" s="13" t="s">
        <v>1097</v>
      </c>
      <c r="AE22" s="5"/>
      <c r="AF22" s="10" t="s">
        <v>86</v>
      </c>
      <c r="AI22" s="10" t="s">
        <v>1178</v>
      </c>
    </row>
    <row r="23" spans="2:35" ht="15.75" customHeight="1">
      <c r="B23" t="s">
        <v>172</v>
      </c>
      <c r="C23" t="s">
        <v>172</v>
      </c>
      <c r="G23" s="9" t="s">
        <v>173</v>
      </c>
      <c r="H23" s="10" t="s">
        <v>68</v>
      </c>
      <c r="R23" s="5" t="s">
        <v>174</v>
      </c>
      <c r="S23" s="5"/>
      <c r="T23" s="5"/>
      <c r="U23" s="5"/>
      <c r="V23" s="5"/>
      <c r="W23" s="11" t="s">
        <v>175</v>
      </c>
      <c r="X23" s="5"/>
      <c r="Y23" s="19" t="s">
        <v>176</v>
      </c>
      <c r="Z23" s="5"/>
      <c r="AA23" s="5"/>
      <c r="AB23" s="7" t="s">
        <v>172</v>
      </c>
      <c r="AC23" s="15" t="s">
        <v>172</v>
      </c>
      <c r="AD23" s="13" t="s">
        <v>1098</v>
      </c>
      <c r="AE23" s="5"/>
      <c r="AF23" s="10"/>
      <c r="AI23" s="10" t="s">
        <v>1179</v>
      </c>
    </row>
    <row r="24" spans="2:35" ht="15.75" customHeight="1">
      <c r="B24" t="s">
        <v>177</v>
      </c>
      <c r="C24" t="s">
        <v>177</v>
      </c>
      <c r="G24" s="9" t="s">
        <v>178</v>
      </c>
      <c r="H24" s="10" t="s">
        <v>179</v>
      </c>
      <c r="R24" s="5" t="s">
        <v>180</v>
      </c>
      <c r="S24" s="5"/>
      <c r="T24" s="5"/>
      <c r="U24" s="5"/>
      <c r="V24" s="5"/>
      <c r="W24" s="11" t="s">
        <v>181</v>
      </c>
      <c r="X24" s="5"/>
      <c r="Y24" s="23" t="s">
        <v>182</v>
      </c>
      <c r="Z24" s="5"/>
      <c r="AA24" s="5"/>
      <c r="AB24" s="7" t="s">
        <v>177</v>
      </c>
      <c r="AC24" s="15" t="s">
        <v>177</v>
      </c>
      <c r="AD24" s="13" t="s">
        <v>1099</v>
      </c>
      <c r="AE24" s="5"/>
      <c r="AF24" s="10"/>
      <c r="AI24" s="10" t="s">
        <v>1180</v>
      </c>
    </row>
    <row r="25" spans="2:35" ht="15.75" customHeight="1">
      <c r="B25" t="s">
        <v>186</v>
      </c>
      <c r="C25" t="s">
        <v>186</v>
      </c>
      <c r="G25" s="9" t="s">
        <v>187</v>
      </c>
      <c r="H25" s="10" t="s">
        <v>188</v>
      </c>
      <c r="R25" s="5" t="s">
        <v>189</v>
      </c>
      <c r="S25" s="5"/>
      <c r="T25" s="5"/>
      <c r="U25" s="5"/>
      <c r="V25" s="5"/>
      <c r="W25" s="11" t="s">
        <v>190</v>
      </c>
      <c r="X25" s="5"/>
      <c r="Y25" s="23" t="s">
        <v>191</v>
      </c>
      <c r="Z25" s="5"/>
      <c r="AA25" s="5"/>
      <c r="AB25" s="7" t="s">
        <v>186</v>
      </c>
      <c r="AC25" s="15" t="s">
        <v>186</v>
      </c>
      <c r="AD25" s="13" t="s">
        <v>1100</v>
      </c>
      <c r="AE25" s="5"/>
      <c r="AF25" s="10"/>
      <c r="AI25" s="10" t="s">
        <v>1181</v>
      </c>
    </row>
    <row r="26" spans="2:35" ht="15.75" customHeight="1">
      <c r="B26" t="s">
        <v>193</v>
      </c>
      <c r="C26" t="s">
        <v>193</v>
      </c>
      <c r="G26" s="9" t="s">
        <v>194</v>
      </c>
      <c r="H26" s="10" t="s">
        <v>195</v>
      </c>
      <c r="R26" s="5" t="s">
        <v>196</v>
      </c>
      <c r="S26" s="5"/>
      <c r="T26" s="5"/>
      <c r="U26" s="5"/>
      <c r="V26" s="5"/>
      <c r="W26" s="11" t="s">
        <v>198</v>
      </c>
      <c r="X26" s="5"/>
      <c r="Y26" s="5"/>
      <c r="Z26" s="5"/>
      <c r="AA26" s="5"/>
      <c r="AB26" s="7" t="s">
        <v>193</v>
      </c>
      <c r="AC26" s="15" t="s">
        <v>193</v>
      </c>
      <c r="AD26" s="13" t="s">
        <v>1101</v>
      </c>
      <c r="AE26" s="5"/>
      <c r="AF26" s="10"/>
      <c r="AI26" s="10" t="s">
        <v>1182</v>
      </c>
    </row>
    <row r="27" spans="2:35" ht="15.75" customHeight="1">
      <c r="B27" t="s">
        <v>199</v>
      </c>
      <c r="C27" t="s">
        <v>199</v>
      </c>
      <c r="G27" s="9" t="s">
        <v>200</v>
      </c>
      <c r="H27" s="10" t="s">
        <v>201</v>
      </c>
      <c r="R27" s="5" t="s">
        <v>202</v>
      </c>
      <c r="S27" s="5"/>
      <c r="T27" s="5"/>
      <c r="U27" s="5"/>
      <c r="V27" s="5"/>
      <c r="W27" s="11" t="s">
        <v>203</v>
      </c>
      <c r="X27" s="5"/>
      <c r="Y27" s="5"/>
      <c r="Z27" s="5"/>
      <c r="AA27" s="5"/>
      <c r="AB27" s="7" t="s">
        <v>199</v>
      </c>
      <c r="AC27" s="15" t="s">
        <v>199</v>
      </c>
      <c r="AD27" s="13" t="s">
        <v>1102</v>
      </c>
      <c r="AE27" s="5"/>
      <c r="AF27" s="10"/>
      <c r="AI27" s="10"/>
    </row>
    <row r="28" spans="2:35" ht="15.75" customHeight="1">
      <c r="B28" t="s">
        <v>205</v>
      </c>
      <c r="C28" t="s">
        <v>205</v>
      </c>
      <c r="G28" s="9" t="s">
        <v>207</v>
      </c>
      <c r="H28" s="10" t="s">
        <v>208</v>
      </c>
      <c r="R28" s="5" t="s">
        <v>209</v>
      </c>
      <c r="S28" s="5"/>
      <c r="T28" s="5"/>
      <c r="U28" s="5"/>
      <c r="V28" s="5"/>
      <c r="W28" s="11" t="s">
        <v>210</v>
      </c>
      <c r="X28" s="5"/>
      <c r="Y28" s="5"/>
      <c r="Z28" s="5"/>
      <c r="AA28" s="5"/>
      <c r="AB28" s="7" t="s">
        <v>205</v>
      </c>
      <c r="AC28" s="15" t="s">
        <v>205</v>
      </c>
      <c r="AD28" s="13" t="s">
        <v>1103</v>
      </c>
      <c r="AE28" s="5"/>
      <c r="AF28" s="10" t="s">
        <v>1205</v>
      </c>
    </row>
    <row r="29" spans="2:35" ht="15.75" customHeight="1">
      <c r="B29" t="s">
        <v>212</v>
      </c>
      <c r="C29" t="s">
        <v>212</v>
      </c>
      <c r="G29" s="9" t="s">
        <v>213</v>
      </c>
      <c r="H29" s="10" t="s">
        <v>214</v>
      </c>
      <c r="R29" s="5" t="s">
        <v>215</v>
      </c>
      <c r="S29" s="5"/>
      <c r="T29" s="5"/>
      <c r="U29" s="5"/>
      <c r="V29" s="5"/>
      <c r="W29" s="11" t="s">
        <v>216</v>
      </c>
      <c r="X29" s="5"/>
      <c r="Y29" s="5"/>
      <c r="Z29" s="5"/>
      <c r="AA29" s="5"/>
      <c r="AB29" s="7" t="s">
        <v>212</v>
      </c>
      <c r="AC29" s="15" t="s">
        <v>212</v>
      </c>
      <c r="AD29" s="13" t="s">
        <v>1104</v>
      </c>
      <c r="AE29" s="5"/>
      <c r="AF29" s="10" t="s">
        <v>1160</v>
      </c>
    </row>
    <row r="30" spans="2:35" ht="15.75" customHeight="1">
      <c r="B30" t="s">
        <v>217</v>
      </c>
      <c r="C30" t="s">
        <v>217</v>
      </c>
      <c r="G30" s="9" t="s">
        <v>218</v>
      </c>
      <c r="H30" s="10" t="s">
        <v>219</v>
      </c>
      <c r="R30" s="5" t="s">
        <v>220</v>
      </c>
      <c r="S30" s="5"/>
      <c r="T30" s="5"/>
      <c r="U30" s="5"/>
      <c r="V30" s="5"/>
      <c r="W30" s="11" t="s">
        <v>221</v>
      </c>
      <c r="X30" s="5"/>
      <c r="Y30" s="5"/>
      <c r="Z30" s="5"/>
      <c r="AA30" s="5"/>
      <c r="AB30" s="7" t="s">
        <v>217</v>
      </c>
      <c r="AC30" s="15" t="s">
        <v>217</v>
      </c>
      <c r="AD30" s="13" t="s">
        <v>1105</v>
      </c>
      <c r="AE30" s="5"/>
      <c r="AF30" s="10" t="s">
        <v>109</v>
      </c>
    </row>
    <row r="31" spans="2:35" ht="15.75" customHeight="1">
      <c r="B31" t="s">
        <v>222</v>
      </c>
      <c r="C31" t="s">
        <v>222</v>
      </c>
      <c r="G31" s="9" t="s">
        <v>224</v>
      </c>
      <c r="H31" s="10" t="s">
        <v>225</v>
      </c>
      <c r="M31" t="s">
        <v>1044</v>
      </c>
      <c r="R31" s="5" t="s">
        <v>226</v>
      </c>
      <c r="S31" s="5"/>
      <c r="T31" s="5"/>
      <c r="U31" s="5"/>
      <c r="V31" s="5"/>
      <c r="W31" s="11" t="s">
        <v>227</v>
      </c>
      <c r="X31" s="5"/>
      <c r="Y31" s="5"/>
      <c r="Z31" s="5"/>
      <c r="AA31" s="5"/>
      <c r="AB31" s="7" t="s">
        <v>222</v>
      </c>
      <c r="AC31" s="15" t="s">
        <v>222</v>
      </c>
      <c r="AD31" s="13" t="s">
        <v>1106</v>
      </c>
      <c r="AE31" s="5"/>
      <c r="AF31" s="10" t="s">
        <v>115</v>
      </c>
    </row>
    <row r="32" spans="2:35" ht="15.75" customHeight="1">
      <c r="B32" t="s">
        <v>228</v>
      </c>
      <c r="C32" t="s">
        <v>228</v>
      </c>
      <c r="G32" s="9" t="s">
        <v>229</v>
      </c>
      <c r="H32" s="10" t="s">
        <v>230</v>
      </c>
      <c r="M32" t="s">
        <v>1045</v>
      </c>
      <c r="R32" s="5" t="s">
        <v>231</v>
      </c>
      <c r="S32" s="5"/>
      <c r="T32" s="5"/>
      <c r="U32" s="5"/>
      <c r="V32" s="5"/>
      <c r="W32" s="11" t="s">
        <v>232</v>
      </c>
      <c r="X32" s="5"/>
      <c r="Y32" s="5"/>
      <c r="Z32" s="5"/>
      <c r="AA32" s="5"/>
      <c r="AB32" s="7" t="s">
        <v>228</v>
      </c>
      <c r="AC32" s="15" t="s">
        <v>228</v>
      </c>
      <c r="AD32" s="13" t="s">
        <v>1107</v>
      </c>
      <c r="AE32" s="5"/>
      <c r="AF32" s="10" t="s">
        <v>54</v>
      </c>
    </row>
    <row r="33" spans="2:32" ht="15.75" customHeight="1">
      <c r="B33" t="s">
        <v>234</v>
      </c>
      <c r="C33" t="s">
        <v>234</v>
      </c>
      <c r="G33" s="9" t="s">
        <v>235</v>
      </c>
      <c r="H33" s="10" t="s">
        <v>236</v>
      </c>
      <c r="M33" t="s">
        <v>1046</v>
      </c>
      <c r="R33" s="5" t="s">
        <v>237</v>
      </c>
      <c r="S33" s="5"/>
      <c r="T33" s="5"/>
      <c r="U33" s="5"/>
      <c r="V33" s="5"/>
      <c r="W33" s="11" t="s">
        <v>238</v>
      </c>
      <c r="X33" s="5"/>
      <c r="Y33" s="5"/>
      <c r="Z33" s="5"/>
      <c r="AA33" s="5"/>
      <c r="AB33" s="7" t="s">
        <v>234</v>
      </c>
      <c r="AC33" s="15" t="s">
        <v>234</v>
      </c>
      <c r="AD33" s="13" t="s">
        <v>1108</v>
      </c>
      <c r="AE33" s="5"/>
      <c r="AF33" s="10" t="s">
        <v>68</v>
      </c>
    </row>
    <row r="34" spans="2:32" ht="15.75" customHeight="1">
      <c r="B34" t="s">
        <v>240</v>
      </c>
      <c r="C34" t="s">
        <v>240</v>
      </c>
      <c r="G34" s="9" t="s">
        <v>241</v>
      </c>
      <c r="H34" s="10" t="s">
        <v>242</v>
      </c>
      <c r="R34" s="5" t="s">
        <v>243</v>
      </c>
      <c r="S34" s="5"/>
      <c r="T34" s="5"/>
      <c r="U34" s="5"/>
      <c r="V34" s="5"/>
      <c r="W34" s="11" t="s">
        <v>244</v>
      </c>
      <c r="X34" s="5"/>
      <c r="Y34" s="5"/>
      <c r="Z34" s="5"/>
      <c r="AA34" s="5"/>
      <c r="AB34" s="7" t="s">
        <v>240</v>
      </c>
      <c r="AC34" s="7" t="s">
        <v>240</v>
      </c>
      <c r="AD34" s="13" t="s">
        <v>1109</v>
      </c>
      <c r="AE34" s="5"/>
      <c r="AF34" s="10" t="s">
        <v>36</v>
      </c>
    </row>
    <row r="35" spans="2:32" ht="15.75" customHeight="1">
      <c r="B35" t="s">
        <v>245</v>
      </c>
      <c r="C35" t="s">
        <v>245</v>
      </c>
      <c r="G35" s="9" t="s">
        <v>246</v>
      </c>
      <c r="H35" s="10" t="s">
        <v>247</v>
      </c>
      <c r="R35" s="5" t="s">
        <v>248</v>
      </c>
      <c r="S35" s="5"/>
      <c r="T35" s="5"/>
      <c r="U35" s="5"/>
      <c r="V35" s="5"/>
      <c r="W35" s="11" t="s">
        <v>249</v>
      </c>
      <c r="X35" s="5"/>
      <c r="Y35" s="5"/>
      <c r="Z35" s="5"/>
      <c r="AA35" s="5"/>
      <c r="AB35" s="7" t="s">
        <v>245</v>
      </c>
      <c r="AC35" s="15" t="s">
        <v>245</v>
      </c>
      <c r="AD35" s="13" t="s">
        <v>1110</v>
      </c>
      <c r="AE35" s="5"/>
      <c r="AF35" s="10" t="s">
        <v>103</v>
      </c>
    </row>
    <row r="36" spans="2:32" ht="15.75" customHeight="1">
      <c r="B36" t="s">
        <v>250</v>
      </c>
      <c r="C36" t="s">
        <v>250</v>
      </c>
      <c r="G36" s="9" t="s">
        <v>253</v>
      </c>
      <c r="H36" s="10" t="s">
        <v>122</v>
      </c>
      <c r="R36" s="5" t="s">
        <v>254</v>
      </c>
      <c r="S36" s="5"/>
      <c r="T36" s="5"/>
      <c r="U36" s="5"/>
      <c r="V36" s="5"/>
      <c r="W36" s="11" t="s">
        <v>255</v>
      </c>
      <c r="X36" s="5"/>
      <c r="Y36" s="5"/>
      <c r="Z36" s="5"/>
      <c r="AA36" s="5"/>
      <c r="AB36" s="7" t="s">
        <v>250</v>
      </c>
      <c r="AC36" s="15" t="s">
        <v>250</v>
      </c>
      <c r="AD36" s="13" t="s">
        <v>1111</v>
      </c>
      <c r="AE36" s="5"/>
      <c r="AF36" s="10" t="s">
        <v>77</v>
      </c>
    </row>
    <row r="37" spans="2:32" ht="15.75" customHeight="1">
      <c r="B37" t="s">
        <v>256</v>
      </c>
      <c r="C37" t="s">
        <v>256</v>
      </c>
      <c r="G37" s="9" t="s">
        <v>257</v>
      </c>
      <c r="H37" s="10" t="s">
        <v>36</v>
      </c>
      <c r="R37" s="5" t="s">
        <v>258</v>
      </c>
      <c r="S37" s="5"/>
      <c r="T37" s="5"/>
      <c r="U37" s="5"/>
      <c r="V37" s="5"/>
      <c r="W37" s="11" t="s">
        <v>259</v>
      </c>
      <c r="X37" s="5"/>
      <c r="Y37" s="5"/>
      <c r="Z37" s="5"/>
      <c r="AA37" s="5"/>
      <c r="AB37" s="7" t="s">
        <v>256</v>
      </c>
      <c r="AC37" s="15" t="s">
        <v>256</v>
      </c>
      <c r="AD37" s="13" t="s">
        <v>1112</v>
      </c>
      <c r="AE37" s="5"/>
      <c r="AF37" s="10" t="s">
        <v>86</v>
      </c>
    </row>
    <row r="38" spans="2:32" ht="15.75" customHeight="1">
      <c r="B38" t="s">
        <v>261</v>
      </c>
      <c r="C38" t="s">
        <v>261</v>
      </c>
      <c r="G38" s="9" t="s">
        <v>262</v>
      </c>
      <c r="H38" s="10" t="s">
        <v>103</v>
      </c>
      <c r="K38" s="431" t="s">
        <v>1067</v>
      </c>
      <c r="R38" s="5" t="s">
        <v>263</v>
      </c>
      <c r="S38" s="5"/>
      <c r="T38" s="5"/>
      <c r="U38" s="5"/>
      <c r="V38" s="5"/>
      <c r="W38" s="11" t="s">
        <v>264</v>
      </c>
      <c r="X38" s="5"/>
      <c r="Y38" s="5"/>
      <c r="Z38" s="5"/>
      <c r="AA38" s="5"/>
      <c r="AB38" s="7" t="s">
        <v>261</v>
      </c>
      <c r="AC38" s="15" t="s">
        <v>261</v>
      </c>
      <c r="AD38" s="13" t="s">
        <v>1113</v>
      </c>
      <c r="AE38" s="5"/>
      <c r="AF38" s="10" t="s">
        <v>122</v>
      </c>
    </row>
    <row r="39" spans="2:32" ht="15.75" customHeight="1">
      <c r="B39" t="s">
        <v>266</v>
      </c>
      <c r="C39" t="s">
        <v>266</v>
      </c>
      <c r="G39" s="9" t="s">
        <v>267</v>
      </c>
      <c r="H39" s="10" t="s">
        <v>268</v>
      </c>
      <c r="J39" s="432" t="s">
        <v>1068</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269</v>
      </c>
      <c r="S39" s="5"/>
      <c r="T39" s="5"/>
      <c r="U39" s="5"/>
      <c r="V39" s="5"/>
      <c r="W39" s="11" t="s">
        <v>270</v>
      </c>
      <c r="X39" s="5"/>
      <c r="Y39" s="5"/>
      <c r="Z39" s="5"/>
      <c r="AA39" s="5"/>
      <c r="AB39" s="7" t="s">
        <v>266</v>
      </c>
      <c r="AC39" s="85" t="s">
        <v>266</v>
      </c>
      <c r="AD39" s="140" t="s">
        <v>1114</v>
      </c>
      <c r="AE39" s="5"/>
      <c r="AF39" s="10"/>
    </row>
    <row r="40" spans="2:32" ht="15.75" customHeight="1">
      <c r="B40" t="s">
        <v>271</v>
      </c>
      <c r="C40" t="s">
        <v>271</v>
      </c>
      <c r="G40" s="9" t="s">
        <v>272</v>
      </c>
      <c r="H40" s="10" t="s">
        <v>273</v>
      </c>
      <c r="J40" s="432" t="s">
        <v>1069</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274</v>
      </c>
      <c r="S40" s="5"/>
      <c r="T40" s="5"/>
      <c r="U40" s="5"/>
      <c r="V40" s="5"/>
      <c r="W40" s="11" t="s">
        <v>275</v>
      </c>
      <c r="X40" s="5"/>
      <c r="Y40" s="5"/>
      <c r="Z40" s="5"/>
      <c r="AA40" s="5"/>
      <c r="AB40" s="7" t="s">
        <v>271</v>
      </c>
      <c r="AC40" s="15" t="s">
        <v>271</v>
      </c>
      <c r="AD40" s="13" t="s">
        <v>1115</v>
      </c>
      <c r="AE40" s="5"/>
      <c r="AF40" s="10"/>
    </row>
    <row r="41" spans="2:32" ht="15.75" customHeight="1">
      <c r="B41" t="s">
        <v>276</v>
      </c>
      <c r="C41" t="s">
        <v>276</v>
      </c>
      <c r="G41" s="9" t="s">
        <v>277</v>
      </c>
      <c r="H41" s="10" t="s">
        <v>278</v>
      </c>
      <c r="J41" s="432" t="s">
        <v>1070</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279</v>
      </c>
      <c r="S41" s="5"/>
      <c r="T41" s="5"/>
      <c r="U41" s="5"/>
      <c r="V41" s="5"/>
      <c r="W41" s="11" t="s">
        <v>280</v>
      </c>
      <c r="X41" s="5"/>
      <c r="Y41" s="5"/>
      <c r="Z41" s="5"/>
      <c r="AA41" s="5"/>
      <c r="AB41" s="7" t="s">
        <v>276</v>
      </c>
      <c r="AC41" s="15" t="s">
        <v>276</v>
      </c>
      <c r="AD41" s="13" t="s">
        <v>1116</v>
      </c>
      <c r="AE41" s="5"/>
      <c r="AF41" s="5"/>
    </row>
    <row r="42" spans="2:32" ht="15.75" customHeight="1">
      <c r="B42" t="s">
        <v>281</v>
      </c>
      <c r="C42" t="s">
        <v>281</v>
      </c>
      <c r="G42" s="9" t="s">
        <v>282</v>
      </c>
      <c r="H42" s="10" t="s">
        <v>77</v>
      </c>
      <c r="R42" s="5" t="s">
        <v>283</v>
      </c>
      <c r="S42" s="5"/>
      <c r="T42" s="5"/>
      <c r="U42" s="5"/>
      <c r="V42" s="5"/>
      <c r="W42" s="11" t="s">
        <v>284</v>
      </c>
      <c r="X42" s="5"/>
      <c r="Y42" s="5"/>
      <c r="Z42" s="5"/>
      <c r="AA42" s="5"/>
      <c r="AB42" s="7" t="s">
        <v>281</v>
      </c>
      <c r="AC42" s="15" t="s">
        <v>281</v>
      </c>
      <c r="AD42" s="13" t="s">
        <v>1117</v>
      </c>
      <c r="AE42" s="5"/>
      <c r="AF42" s="5"/>
    </row>
    <row r="43" spans="2:32" ht="15.75" customHeight="1">
      <c r="B43" t="s">
        <v>285</v>
      </c>
      <c r="C43" t="s">
        <v>285</v>
      </c>
      <c r="G43" s="9" t="s">
        <v>286</v>
      </c>
      <c r="H43" s="10" t="s">
        <v>86</v>
      </c>
      <c r="R43" s="5" t="s">
        <v>287</v>
      </c>
      <c r="S43" s="5"/>
      <c r="T43" s="5"/>
      <c r="U43" s="5"/>
      <c r="V43" s="5"/>
      <c r="W43" s="11" t="s">
        <v>288</v>
      </c>
      <c r="X43" s="5"/>
      <c r="Y43" s="5"/>
      <c r="Z43" s="5"/>
      <c r="AA43" s="5"/>
      <c r="AB43" s="7" t="s">
        <v>285</v>
      </c>
      <c r="AC43" s="15" t="s">
        <v>285</v>
      </c>
      <c r="AD43" s="13" t="s">
        <v>1118</v>
      </c>
      <c r="AE43" s="5"/>
      <c r="AF43" s="5"/>
    </row>
    <row r="44" spans="2:32" ht="15.75" customHeight="1">
      <c r="B44" t="s">
        <v>289</v>
      </c>
      <c r="C44" t="s">
        <v>289</v>
      </c>
      <c r="G44" s="9" t="s">
        <v>290</v>
      </c>
      <c r="H44" s="10" t="s">
        <v>92</v>
      </c>
      <c r="R44" s="5" t="s">
        <v>291</v>
      </c>
      <c r="S44" s="5"/>
      <c r="T44" s="5"/>
      <c r="U44" s="5"/>
      <c r="V44" s="5"/>
      <c r="W44" s="11" t="s">
        <v>292</v>
      </c>
      <c r="X44" s="5"/>
      <c r="Y44" s="5"/>
      <c r="Z44" s="5"/>
      <c r="AA44" s="5"/>
      <c r="AB44" s="7" t="s">
        <v>289</v>
      </c>
      <c r="AC44" s="15" t="s">
        <v>289</v>
      </c>
      <c r="AD44" s="13" t="s">
        <v>1119</v>
      </c>
      <c r="AE44" s="5"/>
      <c r="AF44" s="5"/>
    </row>
    <row r="45" spans="2:32" ht="15.75" customHeight="1">
      <c r="B45" t="s">
        <v>293</v>
      </c>
      <c r="C45" t="s">
        <v>293</v>
      </c>
      <c r="G45" s="9" t="s">
        <v>294</v>
      </c>
      <c r="H45" s="10" t="s">
        <v>98</v>
      </c>
      <c r="R45" s="5" t="s">
        <v>295</v>
      </c>
      <c r="S45" s="5"/>
      <c r="T45" s="5"/>
      <c r="U45" s="5"/>
      <c r="V45" s="5"/>
      <c r="W45" s="11" t="s">
        <v>296</v>
      </c>
      <c r="X45" s="5"/>
      <c r="Y45" s="5"/>
      <c r="Z45" s="5"/>
      <c r="AA45" s="5"/>
      <c r="AB45" s="7" t="s">
        <v>293</v>
      </c>
      <c r="AC45" s="15" t="s">
        <v>293</v>
      </c>
      <c r="AD45" s="13" t="s">
        <v>1120</v>
      </c>
      <c r="AE45" s="5"/>
      <c r="AF45" s="5"/>
    </row>
    <row r="46" spans="2:32" ht="15.75" customHeight="1">
      <c r="B46" t="s">
        <v>297</v>
      </c>
      <c r="C46" t="s">
        <v>297</v>
      </c>
      <c r="G46" s="9" t="s">
        <v>298</v>
      </c>
      <c r="R46" s="5" t="s">
        <v>299</v>
      </c>
      <c r="S46" s="5"/>
      <c r="T46" s="5"/>
      <c r="U46" s="5"/>
      <c r="V46" s="5"/>
      <c r="W46" s="11" t="s">
        <v>300</v>
      </c>
      <c r="X46" s="5"/>
      <c r="Y46" s="5"/>
      <c r="Z46" s="5"/>
      <c r="AA46" s="5"/>
      <c r="AB46" s="7" t="s">
        <v>297</v>
      </c>
      <c r="AC46" s="15" t="s">
        <v>297</v>
      </c>
      <c r="AD46" s="13" t="s">
        <v>1121</v>
      </c>
      <c r="AE46" s="5"/>
      <c r="AF46" s="5"/>
    </row>
    <row r="47" spans="2:32" ht="15.75" customHeight="1">
      <c r="B47" t="s">
        <v>301</v>
      </c>
      <c r="C47" t="s">
        <v>301</v>
      </c>
      <c r="G47" s="9" t="s">
        <v>302</v>
      </c>
      <c r="R47" s="5" t="s">
        <v>303</v>
      </c>
      <c r="S47" s="5"/>
      <c r="T47" s="5"/>
      <c r="U47" s="5"/>
      <c r="V47" s="5"/>
      <c r="W47" s="11" t="s">
        <v>304</v>
      </c>
      <c r="X47" s="5"/>
      <c r="Y47" s="5"/>
      <c r="Z47" s="5"/>
      <c r="AA47" s="5"/>
      <c r="AB47" s="7" t="s">
        <v>301</v>
      </c>
      <c r="AC47" s="7" t="s">
        <v>301</v>
      </c>
      <c r="AD47" s="13" t="s">
        <v>1122</v>
      </c>
      <c r="AE47" s="5"/>
      <c r="AF47" s="5"/>
    </row>
    <row r="48" spans="2:32" ht="15.75" customHeight="1">
      <c r="B48" t="s">
        <v>305</v>
      </c>
      <c r="C48" t="s">
        <v>305</v>
      </c>
      <c r="G48" s="9" t="s">
        <v>306</v>
      </c>
      <c r="R48" s="5" t="s">
        <v>307</v>
      </c>
      <c r="S48" s="5"/>
      <c r="T48" s="5"/>
      <c r="U48" s="5"/>
      <c r="V48" s="5"/>
      <c r="W48" s="11" t="s">
        <v>308</v>
      </c>
      <c r="X48" s="5"/>
      <c r="Y48" s="5"/>
      <c r="Z48" s="5"/>
      <c r="AA48" s="5"/>
      <c r="AB48" s="7" t="s">
        <v>305</v>
      </c>
      <c r="AC48" s="15" t="s">
        <v>305</v>
      </c>
      <c r="AD48" s="13" t="s">
        <v>1123</v>
      </c>
      <c r="AE48" s="5"/>
      <c r="AF48" s="5"/>
    </row>
    <row r="49" spans="2:32" ht="15.75" customHeight="1">
      <c r="B49" t="s">
        <v>309</v>
      </c>
      <c r="C49" t="s">
        <v>309</v>
      </c>
      <c r="G49" s="9" t="s">
        <v>310</v>
      </c>
      <c r="R49" s="5" t="s">
        <v>311</v>
      </c>
      <c r="S49" s="5"/>
      <c r="T49" s="5"/>
      <c r="U49" s="5"/>
      <c r="V49" s="5"/>
      <c r="W49" s="11" t="s">
        <v>312</v>
      </c>
      <c r="X49" s="5"/>
      <c r="Y49" s="5"/>
      <c r="Z49" s="5"/>
      <c r="AA49" s="5"/>
      <c r="AB49" s="7" t="s">
        <v>309</v>
      </c>
      <c r="AC49" s="7" t="s">
        <v>309</v>
      </c>
      <c r="AD49" s="13" t="s">
        <v>1124</v>
      </c>
      <c r="AE49" s="5"/>
      <c r="AF49" s="5"/>
    </row>
    <row r="50" spans="2:32" ht="15.75" customHeight="1">
      <c r="B50" t="s">
        <v>313</v>
      </c>
      <c r="C50" t="s">
        <v>313</v>
      </c>
      <c r="G50" s="9" t="s">
        <v>314</v>
      </c>
      <c r="R50" s="5" t="s">
        <v>315</v>
      </c>
      <c r="S50" s="5"/>
      <c r="T50" s="5"/>
      <c r="U50" s="5"/>
      <c r="V50" s="5"/>
      <c r="W50" s="11" t="s">
        <v>316</v>
      </c>
      <c r="X50" s="5"/>
      <c r="Y50" s="5"/>
      <c r="Z50" s="5"/>
      <c r="AA50" s="5"/>
      <c r="AB50" s="7" t="s">
        <v>313</v>
      </c>
      <c r="AC50" s="15" t="s">
        <v>313</v>
      </c>
      <c r="AD50" s="13" t="s">
        <v>1125</v>
      </c>
      <c r="AE50" s="5"/>
      <c r="AF50" s="5"/>
    </row>
    <row r="51" spans="2:32" ht="15.75" customHeight="1">
      <c r="B51" t="s">
        <v>317</v>
      </c>
      <c r="C51" t="s">
        <v>317</v>
      </c>
      <c r="G51" s="9" t="s">
        <v>318</v>
      </c>
      <c r="R51" s="5" t="s">
        <v>319</v>
      </c>
      <c r="S51" s="5"/>
      <c r="T51" s="5"/>
      <c r="U51" s="5"/>
      <c r="V51" s="5"/>
      <c r="W51" s="11" t="s">
        <v>320</v>
      </c>
      <c r="X51" s="5"/>
      <c r="Y51" s="5"/>
      <c r="Z51" s="5"/>
      <c r="AA51" s="5"/>
      <c r="AB51" s="7" t="s">
        <v>317</v>
      </c>
      <c r="AC51" s="15" t="s">
        <v>317</v>
      </c>
      <c r="AD51" s="13" t="s">
        <v>320</v>
      </c>
      <c r="AE51" s="5"/>
      <c r="AF51" s="5"/>
    </row>
    <row r="52" spans="2:32" ht="15.75" customHeight="1">
      <c r="B52" t="s">
        <v>321</v>
      </c>
      <c r="C52" t="s">
        <v>321</v>
      </c>
      <c r="G52" s="9" t="s">
        <v>322</v>
      </c>
      <c r="R52" s="5" t="s">
        <v>44</v>
      </c>
      <c r="S52" s="5"/>
      <c r="T52" s="5"/>
      <c r="U52" s="5"/>
      <c r="V52" s="5"/>
      <c r="W52" s="11" t="s">
        <v>323</v>
      </c>
      <c r="X52" s="5"/>
      <c r="Y52" s="5"/>
      <c r="Z52" s="5"/>
      <c r="AA52" s="5"/>
      <c r="AB52" s="7" t="s">
        <v>321</v>
      </c>
      <c r="AC52" s="15" t="s">
        <v>321</v>
      </c>
      <c r="AD52" s="13" t="s">
        <v>323</v>
      </c>
      <c r="AE52" s="5"/>
      <c r="AF52" s="5"/>
    </row>
    <row r="53" spans="2:32" ht="15.75" customHeight="1">
      <c r="B53" t="s">
        <v>324</v>
      </c>
      <c r="C53" t="s">
        <v>324</v>
      </c>
      <c r="G53" s="9" t="s">
        <v>325</v>
      </c>
      <c r="R53" s="5" t="s">
        <v>326</v>
      </c>
      <c r="S53" s="5"/>
      <c r="T53" s="5"/>
      <c r="U53" s="5"/>
      <c r="V53" s="5"/>
      <c r="W53" s="11" t="s">
        <v>327</v>
      </c>
      <c r="X53" s="5"/>
      <c r="Y53" s="5"/>
      <c r="Z53" s="5"/>
      <c r="AA53" s="5"/>
      <c r="AB53" s="7" t="s">
        <v>324</v>
      </c>
      <c r="AC53" s="15" t="s">
        <v>324</v>
      </c>
      <c r="AD53" s="13" t="s">
        <v>1126</v>
      </c>
      <c r="AE53" s="5"/>
      <c r="AF53" s="5"/>
    </row>
    <row r="54" spans="2:32" ht="15.75" customHeight="1">
      <c r="B54" t="s">
        <v>328</v>
      </c>
      <c r="C54" t="s">
        <v>328</v>
      </c>
      <c r="G54" s="9" t="s">
        <v>329</v>
      </c>
      <c r="R54" s="5" t="s">
        <v>330</v>
      </c>
      <c r="S54" s="5"/>
      <c r="T54" s="5"/>
      <c r="U54" s="5"/>
      <c r="V54" s="5"/>
      <c r="W54" s="11" t="s">
        <v>331</v>
      </c>
      <c r="X54" s="5"/>
      <c r="Y54" s="5"/>
      <c r="Z54" s="5"/>
      <c r="AA54" s="5"/>
      <c r="AB54" s="7" t="s">
        <v>328</v>
      </c>
      <c r="AC54" s="15" t="s">
        <v>328</v>
      </c>
      <c r="AD54" s="13" t="s">
        <v>1127</v>
      </c>
      <c r="AE54" s="5"/>
      <c r="AF54" s="5"/>
    </row>
    <row r="55" spans="2:32" ht="15.75" customHeight="1">
      <c r="B55" t="s">
        <v>332</v>
      </c>
      <c r="C55" t="s">
        <v>332</v>
      </c>
      <c r="G55" s="9" t="s">
        <v>333</v>
      </c>
      <c r="R55" s="5" t="s">
        <v>334</v>
      </c>
      <c r="S55" s="5"/>
      <c r="T55" s="5"/>
      <c r="U55" s="5"/>
      <c r="V55" s="5"/>
      <c r="W55" s="11" t="s">
        <v>335</v>
      </c>
      <c r="X55" s="5"/>
      <c r="Y55" s="5"/>
      <c r="Z55" s="5"/>
      <c r="AA55" s="5"/>
      <c r="AB55" s="7" t="s">
        <v>332</v>
      </c>
      <c r="AC55" s="15" t="s">
        <v>332</v>
      </c>
      <c r="AD55" s="13" t="s">
        <v>1128</v>
      </c>
      <c r="AE55" s="5"/>
      <c r="AF55" s="5"/>
    </row>
    <row r="56" spans="2:32" ht="15.75" customHeight="1">
      <c r="B56" t="s">
        <v>336</v>
      </c>
      <c r="C56" t="s">
        <v>336</v>
      </c>
      <c r="G56" s="9" t="s">
        <v>337</v>
      </c>
      <c r="R56" s="5" t="s">
        <v>338</v>
      </c>
      <c r="S56" s="5"/>
      <c r="T56" s="5"/>
      <c r="U56" s="5"/>
      <c r="V56" s="5"/>
      <c r="W56" s="11" t="s">
        <v>339</v>
      </c>
      <c r="X56" s="5"/>
      <c r="Y56" s="5"/>
      <c r="Z56" s="5"/>
      <c r="AA56" s="5"/>
      <c r="AB56" s="7" t="s">
        <v>336</v>
      </c>
      <c r="AC56" s="15" t="s">
        <v>336</v>
      </c>
      <c r="AD56" s="13" t="s">
        <v>1129</v>
      </c>
      <c r="AE56" s="5"/>
      <c r="AF56" s="5"/>
    </row>
    <row r="57" spans="2:32" ht="15.75" customHeight="1">
      <c r="B57" t="s">
        <v>340</v>
      </c>
      <c r="C57" t="s">
        <v>340</v>
      </c>
      <c r="G57" s="9" t="s">
        <v>341</v>
      </c>
      <c r="R57" s="5" t="s">
        <v>342</v>
      </c>
      <c r="S57" s="5"/>
      <c r="T57" s="5"/>
      <c r="U57" s="5"/>
      <c r="V57" s="5"/>
      <c r="W57" s="11" t="s">
        <v>343</v>
      </c>
      <c r="X57" s="5"/>
      <c r="Y57" s="5"/>
      <c r="Z57" s="5"/>
      <c r="AA57" s="5"/>
      <c r="AB57" s="7" t="s">
        <v>340</v>
      </c>
      <c r="AC57" s="15" t="s">
        <v>340</v>
      </c>
      <c r="AD57" s="13" t="s">
        <v>1130</v>
      </c>
      <c r="AE57" s="5"/>
      <c r="AF57" s="5"/>
    </row>
    <row r="58" spans="2:32" ht="15.75" customHeight="1">
      <c r="B58" t="s">
        <v>344</v>
      </c>
      <c r="C58" t="s">
        <v>344</v>
      </c>
      <c r="G58" s="9" t="s">
        <v>345</v>
      </c>
      <c r="R58" s="5" t="s">
        <v>346</v>
      </c>
      <c r="S58" s="5"/>
      <c r="T58" s="5"/>
      <c r="U58" s="5"/>
      <c r="V58" s="5"/>
      <c r="W58" s="11" t="s">
        <v>347</v>
      </c>
      <c r="X58" s="5"/>
      <c r="Y58" s="5"/>
      <c r="Z58" s="5"/>
      <c r="AA58" s="5"/>
      <c r="AB58" s="7" t="s">
        <v>344</v>
      </c>
      <c r="AC58" s="15" t="s">
        <v>344</v>
      </c>
      <c r="AD58" s="13" t="s">
        <v>1131</v>
      </c>
      <c r="AE58" s="5"/>
      <c r="AF58" s="5"/>
    </row>
    <row r="59" spans="2:32" ht="15.75" customHeight="1">
      <c r="B59" t="s">
        <v>348</v>
      </c>
      <c r="C59" t="s">
        <v>348</v>
      </c>
      <c r="G59" s="9" t="s">
        <v>349</v>
      </c>
      <c r="R59" s="5" t="s">
        <v>350</v>
      </c>
      <c r="S59" s="5"/>
      <c r="T59" s="5"/>
      <c r="U59" s="5"/>
      <c r="V59" s="5"/>
      <c r="W59" s="11" t="s">
        <v>351</v>
      </c>
      <c r="X59" s="5"/>
      <c r="Y59" s="5"/>
      <c r="Z59" s="5"/>
      <c r="AA59" s="5"/>
      <c r="AB59" s="7" t="s">
        <v>348</v>
      </c>
      <c r="AC59" s="15" t="s">
        <v>348</v>
      </c>
      <c r="AD59" s="13" t="s">
        <v>1132</v>
      </c>
      <c r="AE59" s="5"/>
      <c r="AF59" s="5"/>
    </row>
    <row r="60" spans="2:32" ht="15.75" customHeight="1">
      <c r="B60" t="s">
        <v>352</v>
      </c>
      <c r="C60" t="s">
        <v>352</v>
      </c>
      <c r="G60" s="9" t="s">
        <v>353</v>
      </c>
      <c r="R60" s="5" t="s">
        <v>354</v>
      </c>
      <c r="S60" s="5"/>
      <c r="T60" s="5"/>
      <c r="U60" s="5"/>
      <c r="V60" s="5"/>
      <c r="W60" s="11" t="s">
        <v>355</v>
      </c>
      <c r="X60" s="5"/>
      <c r="Y60" s="5"/>
      <c r="Z60" s="5"/>
      <c r="AA60" s="5"/>
      <c r="AB60" s="7" t="s">
        <v>352</v>
      </c>
      <c r="AC60" s="15" t="s">
        <v>352</v>
      </c>
      <c r="AD60" s="13" t="s">
        <v>1133</v>
      </c>
      <c r="AE60" s="5"/>
      <c r="AF60" s="5"/>
    </row>
    <row r="61" spans="2:32" ht="15.75" customHeight="1">
      <c r="B61" t="s">
        <v>356</v>
      </c>
      <c r="C61" t="s">
        <v>356</v>
      </c>
      <c r="G61" s="9" t="s">
        <v>357</v>
      </c>
      <c r="R61" s="5" t="s">
        <v>358</v>
      </c>
      <c r="S61" s="5"/>
      <c r="T61" s="5"/>
      <c r="U61" s="5"/>
      <c r="V61" s="5"/>
      <c r="W61" s="11" t="s">
        <v>359</v>
      </c>
      <c r="X61" s="5"/>
      <c r="Y61" s="5"/>
      <c r="Z61" s="5"/>
      <c r="AA61" s="5"/>
      <c r="AB61" s="7" t="s">
        <v>356</v>
      </c>
      <c r="AC61" s="7" t="s">
        <v>356</v>
      </c>
      <c r="AD61" s="13" t="s">
        <v>1134</v>
      </c>
      <c r="AE61" s="5"/>
      <c r="AF61" s="5"/>
    </row>
    <row r="62" spans="2:32" ht="15.75" customHeight="1">
      <c r="B62" t="s">
        <v>360</v>
      </c>
      <c r="C62" t="s">
        <v>360</v>
      </c>
      <c r="G62" s="9" t="s">
        <v>361</v>
      </c>
      <c r="R62" s="5" t="s">
        <v>362</v>
      </c>
      <c r="S62" s="5"/>
      <c r="T62" s="5"/>
      <c r="U62" s="5"/>
      <c r="V62" s="5"/>
      <c r="W62" s="11" t="s">
        <v>363</v>
      </c>
      <c r="X62" s="5"/>
      <c r="Y62" s="5"/>
      <c r="Z62" s="5"/>
      <c r="AA62" s="5"/>
      <c r="AB62" s="7" t="s">
        <v>360</v>
      </c>
      <c r="AC62" s="7" t="s">
        <v>360</v>
      </c>
      <c r="AD62" s="13" t="s">
        <v>1135</v>
      </c>
      <c r="AE62" s="5"/>
      <c r="AF62" s="5"/>
    </row>
    <row r="63" spans="2:32" ht="15.75" customHeight="1">
      <c r="B63" t="s">
        <v>364</v>
      </c>
      <c r="C63" t="s">
        <v>364</v>
      </c>
      <c r="G63" s="9" t="s">
        <v>365</v>
      </c>
      <c r="R63" s="5" t="s">
        <v>366</v>
      </c>
      <c r="S63" s="5"/>
      <c r="T63" s="5"/>
      <c r="U63" s="5"/>
      <c r="V63" s="5"/>
      <c r="W63" s="11" t="s">
        <v>367</v>
      </c>
      <c r="X63" s="5"/>
      <c r="Y63" s="5"/>
      <c r="Z63" s="5"/>
      <c r="AA63" s="5"/>
      <c r="AB63" s="7" t="s">
        <v>364</v>
      </c>
      <c r="AC63" s="15" t="s">
        <v>364</v>
      </c>
      <c r="AD63" s="13" t="s">
        <v>1136</v>
      </c>
      <c r="AE63" s="5"/>
      <c r="AF63" s="5"/>
    </row>
    <row r="64" spans="2:32" ht="15.75" customHeight="1">
      <c r="B64" t="s">
        <v>368</v>
      </c>
      <c r="C64" t="s">
        <v>368</v>
      </c>
      <c r="G64" s="9" t="s">
        <v>369</v>
      </c>
      <c r="R64" s="5" t="s">
        <v>370</v>
      </c>
      <c r="S64" s="5"/>
      <c r="T64" s="5"/>
      <c r="U64" s="5"/>
      <c r="V64" s="5"/>
      <c r="W64" s="11" t="s">
        <v>371</v>
      </c>
      <c r="X64" s="5"/>
      <c r="Y64" s="5"/>
      <c r="Z64" s="5"/>
      <c r="AA64" s="5"/>
      <c r="AB64" s="7" t="s">
        <v>368</v>
      </c>
      <c r="AC64" s="7" t="s">
        <v>368</v>
      </c>
      <c r="AD64" s="13" t="s">
        <v>1137</v>
      </c>
      <c r="AE64" s="5"/>
      <c r="AF64" s="5"/>
    </row>
    <row r="65" spans="2:32" ht="15.75" customHeight="1">
      <c r="B65" t="s">
        <v>372</v>
      </c>
      <c r="C65" t="s">
        <v>372</v>
      </c>
      <c r="G65" s="9" t="s">
        <v>373</v>
      </c>
      <c r="R65" s="5" t="s">
        <v>374</v>
      </c>
      <c r="S65" s="5"/>
      <c r="T65" s="5"/>
      <c r="U65" s="5"/>
      <c r="V65" s="5"/>
      <c r="W65" s="11" t="s">
        <v>375</v>
      </c>
      <c r="X65" s="5"/>
      <c r="Y65" s="5"/>
      <c r="Z65" s="5"/>
      <c r="AA65" s="5"/>
      <c r="AB65" s="7" t="s">
        <v>372</v>
      </c>
      <c r="AC65" s="7" t="s">
        <v>372</v>
      </c>
      <c r="AD65" s="13" t="s">
        <v>1138</v>
      </c>
      <c r="AE65" s="5"/>
      <c r="AF65" s="5"/>
    </row>
    <row r="66" spans="2:32" ht="15.75" customHeight="1">
      <c r="B66" t="s">
        <v>376</v>
      </c>
      <c r="C66" t="s">
        <v>376</v>
      </c>
      <c r="G66" s="9" t="s">
        <v>377</v>
      </c>
      <c r="R66" s="5" t="s">
        <v>378</v>
      </c>
      <c r="S66" s="5"/>
      <c r="T66" s="5"/>
      <c r="U66" s="5"/>
      <c r="V66" s="5"/>
      <c r="W66" s="11" t="s">
        <v>379</v>
      </c>
      <c r="X66" s="5"/>
      <c r="Y66" s="5"/>
      <c r="Z66" s="5"/>
      <c r="AA66" s="5"/>
      <c r="AB66" s="7" t="s">
        <v>376</v>
      </c>
      <c r="AC66" s="15" t="s">
        <v>376</v>
      </c>
      <c r="AD66" s="13" t="s">
        <v>1139</v>
      </c>
      <c r="AE66" s="5"/>
      <c r="AF66" s="5"/>
    </row>
    <row r="67" spans="2:32" ht="15.75" customHeight="1">
      <c r="B67" t="s">
        <v>380</v>
      </c>
      <c r="C67" t="s">
        <v>380</v>
      </c>
      <c r="G67" s="9" t="s">
        <v>381</v>
      </c>
      <c r="R67" s="5" t="s">
        <v>382</v>
      </c>
      <c r="S67" s="5"/>
      <c r="T67" s="5"/>
      <c r="U67" s="5"/>
      <c r="V67" s="5"/>
      <c r="W67" s="11" t="s">
        <v>383</v>
      </c>
      <c r="X67" s="5"/>
      <c r="Y67" s="5"/>
      <c r="Z67" s="5"/>
      <c r="AA67" s="5"/>
      <c r="AB67" s="7" t="s">
        <v>380</v>
      </c>
      <c r="AC67" s="15" t="s">
        <v>380</v>
      </c>
      <c r="AD67" s="13" t="s">
        <v>1140</v>
      </c>
      <c r="AE67" s="5"/>
      <c r="AF67" s="5"/>
    </row>
    <row r="68" spans="2:32" ht="15.75" customHeight="1">
      <c r="B68" t="s">
        <v>384</v>
      </c>
      <c r="C68" t="s">
        <v>384</v>
      </c>
      <c r="G68" s="9" t="s">
        <v>385</v>
      </c>
      <c r="R68" s="5" t="s">
        <v>386</v>
      </c>
      <c r="S68" s="5"/>
      <c r="T68" s="5"/>
      <c r="U68" s="5"/>
      <c r="V68" s="5"/>
      <c r="W68" s="11" t="s">
        <v>387</v>
      </c>
      <c r="X68" s="5"/>
      <c r="Y68" s="5"/>
      <c r="Z68" s="5"/>
      <c r="AA68" s="5"/>
      <c r="AB68" s="7" t="s">
        <v>384</v>
      </c>
      <c r="AC68" s="15" t="s">
        <v>384</v>
      </c>
      <c r="AD68" s="13" t="s">
        <v>1141</v>
      </c>
      <c r="AE68" s="5"/>
      <c r="AF68" s="5"/>
    </row>
    <row r="69" spans="2:32" ht="15.75" customHeight="1">
      <c r="B69" t="s">
        <v>388</v>
      </c>
      <c r="C69" t="s">
        <v>388</v>
      </c>
      <c r="G69" s="9" t="s">
        <v>389</v>
      </c>
      <c r="R69" s="5" t="s">
        <v>390</v>
      </c>
      <c r="S69" s="5"/>
      <c r="T69" s="5"/>
      <c r="U69" s="5"/>
      <c r="V69" s="5"/>
      <c r="W69" s="11" t="s">
        <v>391</v>
      </c>
      <c r="X69" s="5"/>
      <c r="Y69" s="5"/>
      <c r="Z69" s="5"/>
      <c r="AA69" s="5"/>
      <c r="AB69" s="7" t="s">
        <v>388</v>
      </c>
      <c r="AC69" s="15" t="s">
        <v>388</v>
      </c>
      <c r="AD69" s="13" t="s">
        <v>391</v>
      </c>
      <c r="AE69" s="5"/>
      <c r="AF69" s="5"/>
    </row>
    <row r="70" spans="2:32" ht="15.75" customHeight="1">
      <c r="B70" t="s">
        <v>393</v>
      </c>
      <c r="C70" t="s">
        <v>393</v>
      </c>
      <c r="G70" s="9" t="s">
        <v>394</v>
      </c>
      <c r="R70" s="5" t="s">
        <v>395</v>
      </c>
      <c r="S70" s="5"/>
      <c r="T70" s="5"/>
      <c r="U70" s="5"/>
      <c r="V70" s="5"/>
      <c r="W70" s="11" t="s">
        <v>396</v>
      </c>
      <c r="X70" s="5"/>
      <c r="Y70" s="5"/>
      <c r="Z70" s="5"/>
      <c r="AA70" s="5"/>
      <c r="AB70" s="7" t="s">
        <v>393</v>
      </c>
      <c r="AC70" s="15" t="s">
        <v>393</v>
      </c>
      <c r="AD70" s="13" t="s">
        <v>396</v>
      </c>
      <c r="AE70" s="5"/>
      <c r="AF70" s="5"/>
    </row>
    <row r="71" spans="2:32" ht="15.75" customHeight="1">
      <c r="B71" t="s">
        <v>397</v>
      </c>
      <c r="C71" t="s">
        <v>397</v>
      </c>
      <c r="G71" s="9" t="s">
        <v>398</v>
      </c>
      <c r="R71" s="5" t="s">
        <v>399</v>
      </c>
      <c r="S71" s="5"/>
      <c r="T71" s="5"/>
      <c r="U71" s="5"/>
      <c r="V71" s="5"/>
      <c r="W71" s="11" t="s">
        <v>400</v>
      </c>
      <c r="X71" s="5"/>
      <c r="Y71" s="5"/>
      <c r="Z71" s="5"/>
      <c r="AA71" s="5"/>
      <c r="AB71" s="7" t="s">
        <v>397</v>
      </c>
      <c r="AC71" s="15" t="s">
        <v>397</v>
      </c>
      <c r="AD71" s="13" t="s">
        <v>400</v>
      </c>
      <c r="AE71" s="5"/>
      <c r="AF71" s="5"/>
    </row>
    <row r="72" spans="2:32" ht="15.75" customHeight="1">
      <c r="B72" t="s">
        <v>402</v>
      </c>
      <c r="C72" t="s">
        <v>402</v>
      </c>
      <c r="G72" s="9" t="s">
        <v>403</v>
      </c>
      <c r="R72" s="5" t="s">
        <v>404</v>
      </c>
      <c r="S72" s="5"/>
      <c r="T72" s="5"/>
      <c r="U72" s="5"/>
      <c r="V72" s="5"/>
      <c r="W72" s="11" t="s">
        <v>405</v>
      </c>
      <c r="X72" s="5"/>
      <c r="Y72" s="5"/>
      <c r="Z72" s="5"/>
      <c r="AA72" s="5"/>
      <c r="AB72" s="7" t="s">
        <v>402</v>
      </c>
      <c r="AC72" s="15" t="s">
        <v>402</v>
      </c>
      <c r="AD72" s="13" t="s">
        <v>405</v>
      </c>
      <c r="AE72" s="5"/>
      <c r="AF72" s="5"/>
    </row>
    <row r="73" spans="2:32" ht="15.75" customHeight="1">
      <c r="B73" t="s">
        <v>406</v>
      </c>
      <c r="C73" t="s">
        <v>406</v>
      </c>
      <c r="G73" s="9" t="s">
        <v>407</v>
      </c>
      <c r="R73" s="5" t="s">
        <v>408</v>
      </c>
      <c r="S73" s="5"/>
      <c r="T73" s="5"/>
      <c r="U73" s="5"/>
      <c r="V73" s="5"/>
      <c r="W73" s="11" t="s">
        <v>409</v>
      </c>
      <c r="X73" s="5"/>
      <c r="Y73" s="5"/>
      <c r="Z73" s="5"/>
      <c r="AA73" s="5"/>
      <c r="AB73" s="7" t="s">
        <v>406</v>
      </c>
      <c r="AC73" s="15" t="s">
        <v>406</v>
      </c>
      <c r="AD73" s="13" t="s">
        <v>409</v>
      </c>
      <c r="AE73" s="5"/>
      <c r="AF73" s="5"/>
    </row>
    <row r="74" spans="2:32" ht="15.75" customHeight="1">
      <c r="B74" t="s">
        <v>410</v>
      </c>
      <c r="C74" t="s">
        <v>410</v>
      </c>
      <c r="G74" s="9" t="s">
        <v>411</v>
      </c>
      <c r="R74" s="5" t="s">
        <v>412</v>
      </c>
      <c r="S74" s="5"/>
      <c r="T74" s="5"/>
      <c r="U74" s="5"/>
      <c r="V74" s="5"/>
      <c r="W74" s="11" t="s">
        <v>413</v>
      </c>
      <c r="X74" s="5"/>
      <c r="Y74" s="5"/>
      <c r="Z74" s="5"/>
      <c r="AA74" s="5"/>
      <c r="AB74" s="7" t="s">
        <v>410</v>
      </c>
      <c r="AC74" s="7" t="s">
        <v>410</v>
      </c>
      <c r="AD74" s="13" t="s">
        <v>413</v>
      </c>
      <c r="AE74" s="5"/>
      <c r="AF74" s="5"/>
    </row>
    <row r="75" spans="2:32" ht="15.75" customHeight="1">
      <c r="B75" t="s">
        <v>414</v>
      </c>
      <c r="C75" t="s">
        <v>414</v>
      </c>
      <c r="G75" s="9" t="s">
        <v>415</v>
      </c>
      <c r="R75" s="5" t="s">
        <v>416</v>
      </c>
      <c r="S75" s="5"/>
      <c r="T75" s="5"/>
      <c r="U75" s="5"/>
      <c r="V75" s="5"/>
      <c r="W75" s="11" t="s">
        <v>417</v>
      </c>
      <c r="X75" s="5"/>
      <c r="Y75" s="5"/>
      <c r="Z75" s="5"/>
      <c r="AA75" s="5"/>
      <c r="AB75" s="7" t="s">
        <v>414</v>
      </c>
      <c r="AC75" s="15" t="s">
        <v>414</v>
      </c>
      <c r="AD75" s="13" t="s">
        <v>417</v>
      </c>
      <c r="AE75" s="5"/>
      <c r="AF75" s="5"/>
    </row>
    <row r="76" spans="2:32" ht="15.75" customHeight="1">
      <c r="B76" t="s">
        <v>418</v>
      </c>
      <c r="C76" t="s">
        <v>418</v>
      </c>
      <c r="G76" s="9" t="s">
        <v>419</v>
      </c>
      <c r="R76" s="5" t="s">
        <v>420</v>
      </c>
      <c r="S76" s="5"/>
      <c r="T76" s="5"/>
      <c r="U76" s="5"/>
      <c r="V76" s="5"/>
      <c r="W76" s="11" t="s">
        <v>421</v>
      </c>
      <c r="X76" s="5"/>
      <c r="Y76" s="5"/>
      <c r="Z76" s="5"/>
      <c r="AA76" s="5"/>
      <c r="AB76" s="7" t="s">
        <v>418</v>
      </c>
      <c r="AC76" s="15" t="s">
        <v>418</v>
      </c>
      <c r="AD76" s="13" t="s">
        <v>421</v>
      </c>
      <c r="AE76" s="5"/>
      <c r="AF76" s="5"/>
    </row>
    <row r="77" spans="2:32" ht="15.75" customHeight="1">
      <c r="B77" t="s">
        <v>422</v>
      </c>
      <c r="C77" t="s">
        <v>422</v>
      </c>
      <c r="G77" s="9" t="s">
        <v>423</v>
      </c>
      <c r="R77" s="5" t="s">
        <v>424</v>
      </c>
      <c r="S77" s="5"/>
      <c r="T77" s="5"/>
      <c r="U77" s="5"/>
      <c r="V77" s="5"/>
      <c r="W77" s="11" t="s">
        <v>425</v>
      </c>
      <c r="X77" s="5"/>
      <c r="Y77" s="5"/>
      <c r="Z77" s="5"/>
      <c r="AA77" s="5"/>
      <c r="AB77" s="7" t="s">
        <v>422</v>
      </c>
      <c r="AC77" s="15" t="s">
        <v>422</v>
      </c>
      <c r="AD77" s="13" t="s">
        <v>425</v>
      </c>
      <c r="AE77" s="5"/>
      <c r="AF77" s="5"/>
    </row>
    <row r="78" spans="2:32" ht="15.75" customHeight="1">
      <c r="B78" t="s">
        <v>426</v>
      </c>
      <c r="C78" t="s">
        <v>426</v>
      </c>
      <c r="G78" s="9" t="s">
        <v>427</v>
      </c>
      <c r="R78" s="5" t="s">
        <v>428</v>
      </c>
      <c r="S78" s="5"/>
      <c r="T78" s="5"/>
      <c r="U78" s="5"/>
      <c r="V78" s="5"/>
      <c r="W78" s="11" t="s">
        <v>429</v>
      </c>
      <c r="X78" s="5"/>
      <c r="Y78" s="5"/>
      <c r="Z78" s="5"/>
      <c r="AA78" s="5"/>
      <c r="AB78" s="7" t="s">
        <v>426</v>
      </c>
      <c r="AC78" s="15" t="s">
        <v>426</v>
      </c>
      <c r="AD78" s="25" t="s">
        <v>429</v>
      </c>
      <c r="AE78" s="5"/>
      <c r="AF78" s="5"/>
    </row>
    <row r="79" spans="2:32" ht="15.75" customHeight="1">
      <c r="B79" t="s">
        <v>430</v>
      </c>
      <c r="C79" t="s">
        <v>430</v>
      </c>
      <c r="G79" s="9" t="s">
        <v>431</v>
      </c>
      <c r="R79" s="5" t="s">
        <v>432</v>
      </c>
      <c r="S79" s="5"/>
      <c r="T79" s="5"/>
      <c r="U79" s="5"/>
      <c r="V79" s="5"/>
      <c r="W79" s="11" t="s">
        <v>433</v>
      </c>
      <c r="X79" s="5"/>
      <c r="Y79" s="5"/>
      <c r="Z79" s="5"/>
      <c r="AA79" s="5"/>
      <c r="AB79" s="7" t="s">
        <v>430</v>
      </c>
      <c r="AC79" s="15" t="s">
        <v>430</v>
      </c>
      <c r="AD79" s="13" t="s">
        <v>433</v>
      </c>
      <c r="AE79" s="5"/>
      <c r="AF79" s="5"/>
    </row>
    <row r="80" spans="2:32" ht="15.75" customHeight="1">
      <c r="B80" t="s">
        <v>434</v>
      </c>
      <c r="C80" t="s">
        <v>434</v>
      </c>
      <c r="G80" s="9" t="s">
        <v>435</v>
      </c>
      <c r="W80" s="11" t="s">
        <v>436</v>
      </c>
      <c r="AB80" s="7" t="s">
        <v>434</v>
      </c>
      <c r="AC80" s="7" t="s">
        <v>434</v>
      </c>
      <c r="AD80" s="13" t="s">
        <v>436</v>
      </c>
    </row>
    <row r="81" spans="2:30" ht="15.75" customHeight="1">
      <c r="B81" t="s">
        <v>437</v>
      </c>
      <c r="C81" t="s">
        <v>437</v>
      </c>
      <c r="G81" s="9" t="s">
        <v>438</v>
      </c>
      <c r="W81" s="11" t="s">
        <v>439</v>
      </c>
      <c r="AB81" s="7" t="s">
        <v>437</v>
      </c>
      <c r="AC81" s="15" t="s">
        <v>437</v>
      </c>
      <c r="AD81" s="13" t="s">
        <v>439</v>
      </c>
    </row>
    <row r="82" spans="2:30" ht="15.75" customHeight="1">
      <c r="B82" t="s">
        <v>440</v>
      </c>
      <c r="C82" t="s">
        <v>440</v>
      </c>
      <c r="G82" s="9" t="s">
        <v>441</v>
      </c>
      <c r="W82" s="11" t="s">
        <v>442</v>
      </c>
      <c r="AB82" s="7" t="s">
        <v>440</v>
      </c>
      <c r="AC82" s="15" t="s">
        <v>440</v>
      </c>
      <c r="AD82" s="13" t="s">
        <v>442</v>
      </c>
    </row>
    <row r="83" spans="2:30" ht="15.75" customHeight="1">
      <c r="B83" t="s">
        <v>443</v>
      </c>
      <c r="C83" t="s">
        <v>443</v>
      </c>
      <c r="G83" s="9" t="s">
        <v>444</v>
      </c>
      <c r="W83" s="11" t="s">
        <v>445</v>
      </c>
      <c r="AB83" s="7" t="s">
        <v>443</v>
      </c>
      <c r="AC83" s="15" t="s">
        <v>443</v>
      </c>
      <c r="AD83" s="13" t="s">
        <v>445</v>
      </c>
    </row>
    <row r="84" spans="2:30" ht="15.75" customHeight="1">
      <c r="B84" t="s">
        <v>446</v>
      </c>
      <c r="C84" t="s">
        <v>446</v>
      </c>
      <c r="G84" s="9" t="s">
        <v>447</v>
      </c>
      <c r="W84" s="11" t="s">
        <v>448</v>
      </c>
      <c r="AB84" s="7" t="s">
        <v>446</v>
      </c>
      <c r="AC84" s="15" t="s">
        <v>446</v>
      </c>
      <c r="AD84" s="13" t="s">
        <v>448</v>
      </c>
    </row>
    <row r="85" spans="2:30" ht="15.75" customHeight="1">
      <c r="B85" t="s">
        <v>449</v>
      </c>
      <c r="C85" t="s">
        <v>449</v>
      </c>
      <c r="G85" s="9" t="s">
        <v>450</v>
      </c>
      <c r="W85" s="11" t="s">
        <v>451</v>
      </c>
      <c r="AB85" s="7" t="s">
        <v>449</v>
      </c>
      <c r="AC85" s="15" t="s">
        <v>449</v>
      </c>
      <c r="AD85" s="13" t="s">
        <v>451</v>
      </c>
    </row>
    <row r="86" spans="2:30" ht="15.75" customHeight="1">
      <c r="B86" t="s">
        <v>452</v>
      </c>
      <c r="C86" t="s">
        <v>452</v>
      </c>
      <c r="G86" s="9" t="s">
        <v>453</v>
      </c>
      <c r="W86" s="11" t="s">
        <v>454</v>
      </c>
      <c r="AB86" s="7" t="s">
        <v>452</v>
      </c>
      <c r="AC86" s="15" t="s">
        <v>452</v>
      </c>
      <c r="AD86" s="13" t="s">
        <v>454</v>
      </c>
    </row>
    <row r="87" spans="2:30" ht="15.75" customHeight="1">
      <c r="B87" t="s">
        <v>455</v>
      </c>
      <c r="C87" t="s">
        <v>455</v>
      </c>
      <c r="G87" s="9" t="s">
        <v>456</v>
      </c>
      <c r="W87" s="11" t="s">
        <v>457</v>
      </c>
      <c r="AB87" s="7" t="s">
        <v>455</v>
      </c>
      <c r="AC87" s="15" t="s">
        <v>455</v>
      </c>
      <c r="AD87" s="13" t="s">
        <v>457</v>
      </c>
    </row>
    <row r="88" spans="2:30" ht="15.75" customHeight="1">
      <c r="B88" t="s">
        <v>458</v>
      </c>
      <c r="C88" t="s">
        <v>458</v>
      </c>
      <c r="G88" s="9" t="s">
        <v>459</v>
      </c>
      <c r="W88" s="11" t="s">
        <v>460</v>
      </c>
      <c r="AB88" s="7" t="s">
        <v>458</v>
      </c>
      <c r="AC88" s="15" t="s">
        <v>458</v>
      </c>
      <c r="AD88" s="13" t="s">
        <v>460</v>
      </c>
    </row>
    <row r="89" spans="2:30" ht="15.75" customHeight="1">
      <c r="B89" t="s">
        <v>461</v>
      </c>
      <c r="C89" t="s">
        <v>461</v>
      </c>
      <c r="G89" s="9" t="s">
        <v>462</v>
      </c>
      <c r="W89" s="11" t="s">
        <v>463</v>
      </c>
      <c r="AB89" s="7" t="s">
        <v>461</v>
      </c>
      <c r="AC89" s="15" t="s">
        <v>461</v>
      </c>
      <c r="AD89" s="13" t="s">
        <v>463</v>
      </c>
    </row>
    <row r="90" spans="2:30" ht="15.75" customHeight="1">
      <c r="B90" t="s">
        <v>464</v>
      </c>
      <c r="C90" t="s">
        <v>464</v>
      </c>
      <c r="G90" s="9" t="s">
        <v>465</v>
      </c>
      <c r="W90" s="11" t="s">
        <v>466</v>
      </c>
      <c r="AB90" s="7" t="s">
        <v>464</v>
      </c>
      <c r="AC90" s="15" t="s">
        <v>464</v>
      </c>
      <c r="AD90" s="13" t="s">
        <v>466</v>
      </c>
    </row>
    <row r="91" spans="2:30" ht="15.75" customHeight="1">
      <c r="B91" t="s">
        <v>467</v>
      </c>
      <c r="C91" t="s">
        <v>467</v>
      </c>
      <c r="G91" s="9" t="s">
        <v>468</v>
      </c>
      <c r="W91" s="11" t="s">
        <v>469</v>
      </c>
      <c r="AB91" s="7" t="s">
        <v>467</v>
      </c>
      <c r="AC91" s="15" t="s">
        <v>467</v>
      </c>
      <c r="AD91" s="25" t="s">
        <v>469</v>
      </c>
    </row>
    <row r="92" spans="2:30" ht="15.75" customHeight="1">
      <c r="B92" t="s">
        <v>470</v>
      </c>
      <c r="C92" t="s">
        <v>470</v>
      </c>
      <c r="G92" s="9" t="s">
        <v>471</v>
      </c>
      <c r="W92" s="11" t="s">
        <v>472</v>
      </c>
      <c r="AB92" s="7" t="s">
        <v>470</v>
      </c>
      <c r="AC92" s="15" t="s">
        <v>470</v>
      </c>
      <c r="AD92" s="13" t="s">
        <v>472</v>
      </c>
    </row>
    <row r="93" spans="2:30" ht="15.75" customHeight="1">
      <c r="B93" t="s">
        <v>473</v>
      </c>
      <c r="C93" t="s">
        <v>473</v>
      </c>
      <c r="G93" s="9" t="s">
        <v>474</v>
      </c>
      <c r="W93" s="11" t="s">
        <v>475</v>
      </c>
      <c r="AB93" s="7" t="s">
        <v>473</v>
      </c>
      <c r="AC93" s="15" t="s">
        <v>473</v>
      </c>
      <c r="AD93" s="13" t="s">
        <v>475</v>
      </c>
    </row>
    <row r="94" spans="2:30" ht="15.75" customHeight="1">
      <c r="B94" t="s">
        <v>476</v>
      </c>
      <c r="C94" t="s">
        <v>476</v>
      </c>
      <c r="G94" s="9" t="s">
        <v>477</v>
      </c>
      <c r="W94" s="11" t="s">
        <v>478</v>
      </c>
      <c r="AB94" s="7" t="s">
        <v>476</v>
      </c>
      <c r="AC94" s="15" t="s">
        <v>476</v>
      </c>
      <c r="AD94" s="13" t="s">
        <v>478</v>
      </c>
    </row>
    <row r="95" spans="2:30" ht="15.75" customHeight="1">
      <c r="B95" t="s">
        <v>479</v>
      </c>
      <c r="C95" t="s">
        <v>479</v>
      </c>
      <c r="G95" s="9" t="s">
        <v>480</v>
      </c>
      <c r="W95" s="11" t="s">
        <v>481</v>
      </c>
      <c r="AB95" s="7" t="s">
        <v>479</v>
      </c>
      <c r="AC95" s="15" t="s">
        <v>479</v>
      </c>
      <c r="AD95" s="13" t="s">
        <v>481</v>
      </c>
    </row>
    <row r="96" spans="2:30" ht="15.75" customHeight="1">
      <c r="B96" t="s">
        <v>482</v>
      </c>
      <c r="C96" t="s">
        <v>482</v>
      </c>
      <c r="G96" s="9" t="s">
        <v>483</v>
      </c>
      <c r="W96" s="11" t="s">
        <v>484</v>
      </c>
      <c r="AB96" s="7" t="s">
        <v>482</v>
      </c>
      <c r="AC96" s="15" t="s">
        <v>482</v>
      </c>
      <c r="AD96" s="13" t="s">
        <v>484</v>
      </c>
    </row>
    <row r="97" spans="2:30" ht="15.75" customHeight="1">
      <c r="B97" t="s">
        <v>485</v>
      </c>
      <c r="C97" t="s">
        <v>485</v>
      </c>
      <c r="G97" s="9" t="s">
        <v>486</v>
      </c>
      <c r="W97" s="11" t="s">
        <v>487</v>
      </c>
      <c r="AB97" s="7" t="s">
        <v>485</v>
      </c>
      <c r="AC97" s="7" t="s">
        <v>485</v>
      </c>
      <c r="AD97" s="13" t="s">
        <v>487</v>
      </c>
    </row>
    <row r="98" spans="2:30" ht="15.75" customHeight="1">
      <c r="B98" t="s">
        <v>488</v>
      </c>
      <c r="C98" t="s">
        <v>488</v>
      </c>
      <c r="G98" s="9" t="s">
        <v>489</v>
      </c>
      <c r="W98" s="11" t="s">
        <v>490</v>
      </c>
      <c r="AB98" s="7" t="s">
        <v>488</v>
      </c>
      <c r="AC98" s="7" t="s">
        <v>488</v>
      </c>
      <c r="AD98" s="13" t="s">
        <v>490</v>
      </c>
    </row>
    <row r="99" spans="2:30" ht="15.75" customHeight="1">
      <c r="B99" t="s">
        <v>491</v>
      </c>
      <c r="C99" t="s">
        <v>491</v>
      </c>
      <c r="G99" s="9" t="s">
        <v>492</v>
      </c>
      <c r="W99" s="11" t="s">
        <v>493</v>
      </c>
      <c r="AB99" s="7" t="s">
        <v>491</v>
      </c>
      <c r="AC99" s="15" t="s">
        <v>491</v>
      </c>
      <c r="AD99" s="13" t="s">
        <v>493</v>
      </c>
    </row>
    <row r="100" spans="2:30" ht="15.75" customHeight="1">
      <c r="B100" t="s">
        <v>494</v>
      </c>
      <c r="C100" t="s">
        <v>494</v>
      </c>
      <c r="G100" s="9" t="s">
        <v>495</v>
      </c>
      <c r="W100" s="11" t="s">
        <v>496</v>
      </c>
      <c r="AB100" s="7" t="s">
        <v>494</v>
      </c>
      <c r="AC100" s="7" t="s">
        <v>494</v>
      </c>
      <c r="AD100" s="13" t="s">
        <v>496</v>
      </c>
    </row>
    <row r="101" spans="2:30" ht="15.75" customHeight="1">
      <c r="B101" t="s">
        <v>497</v>
      </c>
      <c r="C101" t="s">
        <v>497</v>
      </c>
      <c r="G101" s="9" t="s">
        <v>498</v>
      </c>
      <c r="W101" s="11" t="s">
        <v>499</v>
      </c>
      <c r="AB101" s="7" t="s">
        <v>497</v>
      </c>
      <c r="AC101" s="15" t="s">
        <v>497</v>
      </c>
      <c r="AD101" s="13" t="s">
        <v>499</v>
      </c>
    </row>
    <row r="102" spans="2:30" ht="15.75" customHeight="1">
      <c r="B102" t="s">
        <v>500</v>
      </c>
      <c r="C102" t="s">
        <v>500</v>
      </c>
      <c r="G102" s="9" t="s">
        <v>501</v>
      </c>
      <c r="W102" s="11" t="s">
        <v>502</v>
      </c>
      <c r="AB102" s="7" t="s">
        <v>500</v>
      </c>
      <c r="AC102" s="15" t="s">
        <v>500</v>
      </c>
      <c r="AD102" s="13" t="s">
        <v>502</v>
      </c>
    </row>
    <row r="103" spans="2:30" ht="15.75" customHeight="1">
      <c r="B103" t="s">
        <v>503</v>
      </c>
      <c r="C103" t="s">
        <v>503</v>
      </c>
      <c r="G103" s="9" t="s">
        <v>504</v>
      </c>
      <c r="W103" s="11" t="s">
        <v>505</v>
      </c>
      <c r="AB103" s="7" t="s">
        <v>503</v>
      </c>
      <c r="AC103" s="15" t="s">
        <v>503</v>
      </c>
      <c r="AD103" s="13" t="s">
        <v>505</v>
      </c>
    </row>
    <row r="104" spans="2:30" ht="15.75" customHeight="1">
      <c r="B104" t="s">
        <v>506</v>
      </c>
      <c r="C104" t="s">
        <v>506</v>
      </c>
      <c r="G104" s="9" t="s">
        <v>507</v>
      </c>
      <c r="W104" s="11" t="s">
        <v>508</v>
      </c>
      <c r="AB104" s="7" t="s">
        <v>506</v>
      </c>
      <c r="AC104" s="15" t="s">
        <v>506</v>
      </c>
      <c r="AD104" s="13" t="s">
        <v>508</v>
      </c>
    </row>
    <row r="105" spans="2:30" ht="15.75" customHeight="1">
      <c r="B105" t="s">
        <v>509</v>
      </c>
      <c r="C105" t="s">
        <v>510</v>
      </c>
      <c r="G105" s="9" t="s">
        <v>511</v>
      </c>
      <c r="W105" s="11" t="s">
        <v>512</v>
      </c>
      <c r="AB105" s="7" t="s">
        <v>509</v>
      </c>
      <c r="AC105" s="15" t="s">
        <v>510</v>
      </c>
      <c r="AD105" s="13" t="s">
        <v>512</v>
      </c>
    </row>
    <row r="106" spans="2:30" ht="15.75" customHeight="1">
      <c r="B106" t="s">
        <v>513</v>
      </c>
      <c r="C106" t="s">
        <v>514</v>
      </c>
      <c r="G106" s="9" t="s">
        <v>515</v>
      </c>
      <c r="W106" s="11" t="s">
        <v>516</v>
      </c>
      <c r="AB106" s="7" t="s">
        <v>513</v>
      </c>
      <c r="AC106" s="15" t="s">
        <v>514</v>
      </c>
      <c r="AD106" s="13" t="s">
        <v>516</v>
      </c>
    </row>
    <row r="107" spans="2:30" ht="15.75" customHeight="1">
      <c r="B107" t="s">
        <v>517</v>
      </c>
      <c r="C107" t="s">
        <v>509</v>
      </c>
      <c r="G107" s="9" t="s">
        <v>518</v>
      </c>
      <c r="W107" s="11" t="s">
        <v>519</v>
      </c>
      <c r="AB107" s="7" t="s">
        <v>517</v>
      </c>
      <c r="AC107" s="15" t="s">
        <v>509</v>
      </c>
      <c r="AD107" s="13" t="s">
        <v>519</v>
      </c>
    </row>
    <row r="108" spans="2:30" ht="15.75" customHeight="1">
      <c r="B108" t="s">
        <v>520</v>
      </c>
      <c r="C108" t="s">
        <v>513</v>
      </c>
      <c r="G108" s="9" t="s">
        <v>521</v>
      </c>
      <c r="W108" s="11" t="s">
        <v>522</v>
      </c>
      <c r="AB108" s="7" t="s">
        <v>520</v>
      </c>
      <c r="AC108" s="15" t="s">
        <v>513</v>
      </c>
      <c r="AD108" s="13" t="s">
        <v>522</v>
      </c>
    </row>
    <row r="109" spans="2:30" ht="15.75" customHeight="1">
      <c r="B109" t="s">
        <v>523</v>
      </c>
      <c r="C109" t="s">
        <v>517</v>
      </c>
      <c r="G109" s="9" t="s">
        <v>524</v>
      </c>
      <c r="W109" s="11" t="s">
        <v>525</v>
      </c>
      <c r="AB109" s="7" t="s">
        <v>523</v>
      </c>
      <c r="AC109" s="15" t="s">
        <v>517</v>
      </c>
      <c r="AD109" s="13" t="s">
        <v>525</v>
      </c>
    </row>
    <row r="110" spans="2:30" ht="15.75" customHeight="1">
      <c r="B110" t="s">
        <v>526</v>
      </c>
      <c r="C110" t="s">
        <v>520</v>
      </c>
      <c r="G110" s="9" t="s">
        <v>527</v>
      </c>
      <c r="W110" s="11" t="s">
        <v>528</v>
      </c>
      <c r="AB110" s="7" t="s">
        <v>526</v>
      </c>
      <c r="AC110" s="15" t="s">
        <v>520</v>
      </c>
      <c r="AD110" s="13" t="s">
        <v>528</v>
      </c>
    </row>
    <row r="111" spans="2:30" ht="15.75" customHeight="1">
      <c r="B111" t="s">
        <v>529</v>
      </c>
      <c r="C111" t="s">
        <v>523</v>
      </c>
      <c r="G111" s="9" t="s">
        <v>530</v>
      </c>
      <c r="W111" s="11" t="s">
        <v>531</v>
      </c>
      <c r="AB111" s="7" t="s">
        <v>529</v>
      </c>
      <c r="AC111" s="15" t="s">
        <v>523</v>
      </c>
      <c r="AD111" s="13" t="s">
        <v>531</v>
      </c>
    </row>
    <row r="112" spans="2:30" ht="15.75" customHeight="1">
      <c r="B112" t="s">
        <v>532</v>
      </c>
      <c r="C112" t="s">
        <v>526</v>
      </c>
      <c r="G112" s="9" t="s">
        <v>533</v>
      </c>
      <c r="W112" s="11" t="s">
        <v>534</v>
      </c>
      <c r="AB112" s="7" t="s">
        <v>532</v>
      </c>
      <c r="AC112" s="15" t="s">
        <v>526</v>
      </c>
      <c r="AD112" s="13" t="s">
        <v>534</v>
      </c>
    </row>
    <row r="113" spans="1:30" ht="15.75" customHeight="1">
      <c r="B113" t="s">
        <v>535</v>
      </c>
      <c r="C113" t="s">
        <v>529</v>
      </c>
      <c r="G113" s="9" t="s">
        <v>536</v>
      </c>
      <c r="W113" s="11" t="s">
        <v>537</v>
      </c>
      <c r="AB113" s="7" t="s">
        <v>535</v>
      </c>
      <c r="AC113" s="15" t="s">
        <v>529</v>
      </c>
      <c r="AD113" s="13" t="s">
        <v>537</v>
      </c>
    </row>
    <row r="114" spans="1:30" ht="15.75" customHeight="1">
      <c r="B114" t="s">
        <v>538</v>
      </c>
      <c r="C114" t="s">
        <v>532</v>
      </c>
      <c r="G114" s="9" t="s">
        <v>539</v>
      </c>
      <c r="W114" s="11" t="s">
        <v>540</v>
      </c>
      <c r="AB114" s="7" t="s">
        <v>538</v>
      </c>
      <c r="AC114" s="7" t="s">
        <v>532</v>
      </c>
      <c r="AD114" s="13" t="s">
        <v>540</v>
      </c>
    </row>
    <row r="115" spans="1:30" ht="15.75" customHeight="1">
      <c r="B115" t="s">
        <v>541</v>
      </c>
      <c r="C115" t="s">
        <v>535</v>
      </c>
      <c r="G115" s="9" t="s">
        <v>542</v>
      </c>
      <c r="W115" s="11" t="s">
        <v>543</v>
      </c>
      <c r="AB115" s="7" t="s">
        <v>541</v>
      </c>
      <c r="AC115" s="15" t="s">
        <v>535</v>
      </c>
      <c r="AD115" s="13" t="s">
        <v>543</v>
      </c>
    </row>
    <row r="116" spans="1:30" ht="15.75" customHeight="1">
      <c r="B116" t="s">
        <v>544</v>
      </c>
      <c r="C116" t="s">
        <v>538</v>
      </c>
      <c r="G116" s="9" t="s">
        <v>545</v>
      </c>
      <c r="W116" s="11" t="s">
        <v>546</v>
      </c>
      <c r="AB116" s="7" t="s">
        <v>544</v>
      </c>
      <c r="AC116" s="15" t="s">
        <v>538</v>
      </c>
      <c r="AD116" s="13" t="s">
        <v>546</v>
      </c>
    </row>
    <row r="117" spans="1:30" ht="15.75" customHeight="1">
      <c r="B117" t="s">
        <v>547</v>
      </c>
      <c r="C117" t="s">
        <v>541</v>
      </c>
      <c r="G117" s="9" t="s">
        <v>548</v>
      </c>
      <c r="W117" s="11" t="s">
        <v>549</v>
      </c>
      <c r="AB117" s="7" t="s">
        <v>547</v>
      </c>
      <c r="AC117" s="15" t="s">
        <v>541</v>
      </c>
      <c r="AD117" s="13" t="s">
        <v>549</v>
      </c>
    </row>
    <row r="118" spans="1:30" ht="15.75" customHeight="1">
      <c r="B118" t="s">
        <v>550</v>
      </c>
      <c r="C118" t="s">
        <v>544</v>
      </c>
      <c r="G118" s="9" t="s">
        <v>551</v>
      </c>
      <c r="W118" s="11" t="s">
        <v>552</v>
      </c>
      <c r="AB118" s="7" t="s">
        <v>550</v>
      </c>
      <c r="AC118" s="15" t="s">
        <v>544</v>
      </c>
      <c r="AD118" s="13" t="s">
        <v>552</v>
      </c>
    </row>
    <row r="119" spans="1:30" ht="15.75" customHeight="1">
      <c r="B119" t="s">
        <v>553</v>
      </c>
      <c r="C119" t="s">
        <v>547</v>
      </c>
      <c r="G119" s="9" t="s">
        <v>554</v>
      </c>
      <c r="W119" s="11" t="s">
        <v>555</v>
      </c>
      <c r="AB119" s="7" t="s">
        <v>553</v>
      </c>
      <c r="AC119" s="15" t="s">
        <v>547</v>
      </c>
      <c r="AD119" s="13" t="s">
        <v>555</v>
      </c>
    </row>
    <row r="120" spans="1:30" ht="15.75" customHeight="1">
      <c r="B120" t="s">
        <v>556</v>
      </c>
      <c r="C120" t="s">
        <v>550</v>
      </c>
      <c r="G120" s="9" t="s">
        <v>557</v>
      </c>
      <c r="W120" s="11" t="s">
        <v>558</v>
      </c>
      <c r="AB120" s="7" t="s">
        <v>556</v>
      </c>
      <c r="AC120" s="15" t="s">
        <v>550</v>
      </c>
      <c r="AD120" s="13" t="s">
        <v>558</v>
      </c>
    </row>
    <row r="121" spans="1:30" ht="15.75" customHeight="1">
      <c r="B121" t="s">
        <v>559</v>
      </c>
      <c r="C121" t="s">
        <v>553</v>
      </c>
      <c r="G121" s="9" t="s">
        <v>560</v>
      </c>
      <c r="W121" s="11" t="s">
        <v>561</v>
      </c>
      <c r="AB121" s="7" t="s">
        <v>559</v>
      </c>
      <c r="AC121" s="15" t="s">
        <v>553</v>
      </c>
      <c r="AD121" s="13" t="s">
        <v>561</v>
      </c>
    </row>
    <row r="122" spans="1:30" ht="15.75" customHeight="1">
      <c r="B122" t="s">
        <v>562</v>
      </c>
      <c r="C122" t="s">
        <v>556</v>
      </c>
      <c r="G122" s="9" t="s">
        <v>563</v>
      </c>
      <c r="W122" s="11" t="s">
        <v>564</v>
      </c>
      <c r="AB122" s="7" t="s">
        <v>562</v>
      </c>
      <c r="AC122" s="15" t="s">
        <v>556</v>
      </c>
      <c r="AD122" s="13" t="s">
        <v>564</v>
      </c>
    </row>
    <row r="123" spans="1:30" ht="15.75" customHeight="1">
      <c r="C123" t="s">
        <v>559</v>
      </c>
      <c r="G123" s="9" t="s">
        <v>565</v>
      </c>
      <c r="W123" s="11" t="s">
        <v>566</v>
      </c>
      <c r="AB123" s="7"/>
      <c r="AC123" s="15" t="s">
        <v>559</v>
      </c>
      <c r="AD123" s="13" t="s">
        <v>566</v>
      </c>
    </row>
    <row r="124" spans="1:30" ht="15.75" customHeight="1">
      <c r="C124" t="s">
        <v>562</v>
      </c>
      <c r="G124" s="9" t="s">
        <v>567</v>
      </c>
      <c r="W124" s="11" t="s">
        <v>568</v>
      </c>
      <c r="AB124" s="7"/>
      <c r="AC124" s="15" t="s">
        <v>562</v>
      </c>
      <c r="AD124" s="13" t="s">
        <v>568</v>
      </c>
    </row>
    <row r="125" spans="1:30" ht="15.75" customHeight="1">
      <c r="A125" s="5"/>
      <c r="B125" s="5"/>
      <c r="C125" s="5"/>
      <c r="G125" s="9" t="s">
        <v>569</v>
      </c>
      <c r="W125" s="11" t="s">
        <v>570</v>
      </c>
      <c r="AD125" s="13" t="s">
        <v>570</v>
      </c>
    </row>
    <row r="126" spans="1:30" ht="15.75" customHeight="1">
      <c r="G126" s="9" t="s">
        <v>571</v>
      </c>
      <c r="W126" s="11" t="s">
        <v>572</v>
      </c>
      <c r="AD126" s="13" t="s">
        <v>572</v>
      </c>
    </row>
    <row r="127" spans="1:30" ht="15.75" customHeight="1">
      <c r="G127" s="9" t="s">
        <v>573</v>
      </c>
      <c r="W127" s="11" t="s">
        <v>574</v>
      </c>
      <c r="AD127" s="13" t="s">
        <v>574</v>
      </c>
    </row>
    <row r="128" spans="1:30" ht="15.75" customHeight="1">
      <c r="G128" s="9" t="s">
        <v>575</v>
      </c>
      <c r="W128" s="11" t="s">
        <v>576</v>
      </c>
      <c r="AD128" s="13" t="s">
        <v>576</v>
      </c>
    </row>
    <row r="129" spans="7:30" ht="15.75" customHeight="1">
      <c r="G129" s="9" t="s">
        <v>577</v>
      </c>
      <c r="W129" s="11" t="s">
        <v>578</v>
      </c>
      <c r="AD129" s="13" t="s">
        <v>578</v>
      </c>
    </row>
    <row r="130" spans="7:30" ht="15.75" customHeight="1">
      <c r="G130" s="9" t="s">
        <v>579</v>
      </c>
      <c r="W130" s="11" t="s">
        <v>580</v>
      </c>
      <c r="AD130" s="13" t="s">
        <v>580</v>
      </c>
    </row>
    <row r="131" spans="7:30" ht="15.75" customHeight="1">
      <c r="G131" s="9" t="s">
        <v>581</v>
      </c>
      <c r="W131" s="11" t="s">
        <v>582</v>
      </c>
      <c r="AD131" s="13" t="s">
        <v>582</v>
      </c>
    </row>
    <row r="132" spans="7:30" ht="15.75" customHeight="1">
      <c r="G132" s="9" t="s">
        <v>583</v>
      </c>
      <c r="W132" s="11" t="s">
        <v>584</v>
      </c>
      <c r="AD132" s="13" t="s">
        <v>584</v>
      </c>
    </row>
    <row r="133" spans="7:30" ht="15.75" customHeight="1">
      <c r="G133" s="9" t="s">
        <v>585</v>
      </c>
      <c r="W133" s="11" t="s">
        <v>586</v>
      </c>
      <c r="AD133" s="13" t="s">
        <v>586</v>
      </c>
    </row>
    <row r="134" spans="7:30" ht="15.75" customHeight="1">
      <c r="G134" s="9" t="s">
        <v>587</v>
      </c>
      <c r="W134" s="11" t="s">
        <v>588</v>
      </c>
      <c r="AD134" s="13" t="s">
        <v>588</v>
      </c>
    </row>
    <row r="135" spans="7:30" ht="15.75" customHeight="1">
      <c r="G135" s="9" t="s">
        <v>589</v>
      </c>
      <c r="W135" s="11" t="s">
        <v>590</v>
      </c>
      <c r="AD135" s="13" t="s">
        <v>590</v>
      </c>
    </row>
    <row r="136" spans="7:30" ht="15.75" customHeight="1">
      <c r="G136" s="9" t="s">
        <v>591</v>
      </c>
      <c r="W136" s="11" t="s">
        <v>592</v>
      </c>
      <c r="AD136" s="13" t="s">
        <v>592</v>
      </c>
    </row>
    <row r="137" spans="7:30" ht="15.75" customHeight="1">
      <c r="G137" s="9" t="s">
        <v>593</v>
      </c>
      <c r="W137" s="11" t="s">
        <v>594</v>
      </c>
      <c r="AD137" s="13" t="s">
        <v>594</v>
      </c>
    </row>
    <row r="138" spans="7:30" ht="15.75" customHeight="1">
      <c r="G138" s="9" t="s">
        <v>595</v>
      </c>
      <c r="W138" s="11" t="s">
        <v>596</v>
      </c>
      <c r="AD138" s="13" t="s">
        <v>596</v>
      </c>
    </row>
    <row r="139" spans="7:30" ht="15.75" customHeight="1">
      <c r="G139" s="9" t="s">
        <v>597</v>
      </c>
      <c r="W139" s="11" t="s">
        <v>598</v>
      </c>
      <c r="AD139" s="13" t="s">
        <v>598</v>
      </c>
    </row>
    <row r="140" spans="7:30" ht="15.75" customHeight="1">
      <c r="G140" s="9" t="s">
        <v>599</v>
      </c>
      <c r="W140" s="11" t="s">
        <v>600</v>
      </c>
      <c r="AD140" s="13" t="s">
        <v>600</v>
      </c>
    </row>
    <row r="141" spans="7:30" ht="15.75" customHeight="1">
      <c r="G141" s="9" t="s">
        <v>601</v>
      </c>
      <c r="W141" s="11" t="s">
        <v>602</v>
      </c>
      <c r="AD141" s="13" t="s">
        <v>602</v>
      </c>
    </row>
    <row r="142" spans="7:30" ht="15.75" customHeight="1">
      <c r="G142" s="9" t="s">
        <v>603</v>
      </c>
      <c r="W142" s="11" t="s">
        <v>604</v>
      </c>
      <c r="AD142" s="13" t="s">
        <v>604</v>
      </c>
    </row>
    <row r="143" spans="7:30" ht="15.75" customHeight="1">
      <c r="G143" s="9" t="s">
        <v>605</v>
      </c>
      <c r="W143" s="11" t="s">
        <v>606</v>
      </c>
      <c r="AD143" s="13" t="s">
        <v>606</v>
      </c>
    </row>
    <row r="144" spans="7:30" ht="15.75" customHeight="1">
      <c r="G144" s="9" t="s">
        <v>607</v>
      </c>
      <c r="W144" s="11" t="s">
        <v>608</v>
      </c>
      <c r="AD144" s="13" t="s">
        <v>608</v>
      </c>
    </row>
    <row r="145" spans="7:30" ht="15.75" customHeight="1">
      <c r="G145" s="9" t="s">
        <v>609</v>
      </c>
      <c r="W145" s="11" t="s">
        <v>610</v>
      </c>
      <c r="AD145" s="13" t="s">
        <v>610</v>
      </c>
    </row>
    <row r="146" spans="7:30" ht="15.75" customHeight="1">
      <c r="G146" s="9" t="s">
        <v>611</v>
      </c>
      <c r="W146" s="11" t="s">
        <v>612</v>
      </c>
      <c r="AD146" s="25" t="s">
        <v>612</v>
      </c>
    </row>
    <row r="147" spans="7:30" ht="15.75" customHeight="1">
      <c r="G147" s="9" t="s">
        <v>613</v>
      </c>
      <c r="W147" s="11" t="s">
        <v>614</v>
      </c>
      <c r="AD147" s="13" t="s">
        <v>614</v>
      </c>
    </row>
    <row r="148" spans="7:30" ht="15.75" customHeight="1">
      <c r="G148" s="9" t="s">
        <v>810</v>
      </c>
      <c r="W148" s="11" t="s">
        <v>615</v>
      </c>
      <c r="AD148" s="13" t="s">
        <v>615</v>
      </c>
    </row>
    <row r="149" spans="7:30" ht="15.75" customHeight="1">
      <c r="G149" s="9" t="s">
        <v>616</v>
      </c>
      <c r="W149" s="11" t="s">
        <v>617</v>
      </c>
      <c r="AD149" s="13" t="s">
        <v>617</v>
      </c>
    </row>
    <row r="150" spans="7:30" ht="15.75" customHeight="1">
      <c r="G150" s="9" t="s">
        <v>618</v>
      </c>
      <c r="W150" s="11" t="s">
        <v>619</v>
      </c>
      <c r="AD150" s="13" t="s">
        <v>619</v>
      </c>
    </row>
    <row r="151" spans="7:30" ht="15.75" customHeight="1">
      <c r="G151" s="9" t="s">
        <v>620</v>
      </c>
      <c r="W151" s="11" t="s">
        <v>621</v>
      </c>
      <c r="AD151" s="13" t="s">
        <v>621</v>
      </c>
    </row>
    <row r="152" spans="7:30" ht="15.75" customHeight="1">
      <c r="G152" s="9" t="s">
        <v>622</v>
      </c>
      <c r="W152" s="11" t="s">
        <v>623</v>
      </c>
      <c r="AD152" s="13" t="s">
        <v>623</v>
      </c>
    </row>
    <row r="153" spans="7:30" ht="15.75" customHeight="1">
      <c r="G153" s="9" t="s">
        <v>624</v>
      </c>
      <c r="W153" s="11" t="s">
        <v>625</v>
      </c>
      <c r="AD153" s="13" t="s">
        <v>625</v>
      </c>
    </row>
    <row r="154" spans="7:30" ht="15.75" customHeight="1">
      <c r="G154" s="9" t="s">
        <v>626</v>
      </c>
      <c r="W154" s="11" t="s">
        <v>627</v>
      </c>
      <c r="AD154" s="13" t="s">
        <v>627</v>
      </c>
    </row>
    <row r="155" spans="7:30" ht="15.75" customHeight="1">
      <c r="G155" s="9" t="s">
        <v>628</v>
      </c>
      <c r="W155" s="11" t="s">
        <v>629</v>
      </c>
      <c r="AD155" s="13" t="s">
        <v>629</v>
      </c>
    </row>
    <row r="156" spans="7:30" ht="15.75" customHeight="1">
      <c r="G156" s="9" t="s">
        <v>630</v>
      </c>
      <c r="W156" s="11" t="s">
        <v>631</v>
      </c>
      <c r="AD156" s="13" t="s">
        <v>631</v>
      </c>
    </row>
    <row r="157" spans="7:30" ht="15.75" customHeight="1">
      <c r="G157" s="9" t="s">
        <v>632</v>
      </c>
      <c r="W157" s="11" t="s">
        <v>633</v>
      </c>
      <c r="AD157" s="13" t="s">
        <v>633</v>
      </c>
    </row>
    <row r="158" spans="7:30" ht="15.75" customHeight="1">
      <c r="G158" s="9" t="s">
        <v>634</v>
      </c>
      <c r="W158" s="11" t="s">
        <v>635</v>
      </c>
      <c r="AD158" s="13" t="s">
        <v>635</v>
      </c>
    </row>
    <row r="159" spans="7:30" ht="15.75" customHeight="1">
      <c r="G159" s="9" t="s">
        <v>636</v>
      </c>
      <c r="W159" s="11" t="s">
        <v>637</v>
      </c>
      <c r="AD159" s="13" t="s">
        <v>637</v>
      </c>
    </row>
    <row r="160" spans="7:30" ht="15.75" customHeight="1">
      <c r="G160" s="9" t="s">
        <v>638</v>
      </c>
      <c r="W160" s="11" t="s">
        <v>639</v>
      </c>
      <c r="AD160" s="13" t="s">
        <v>639</v>
      </c>
    </row>
    <row r="161" spans="7:30" ht="15.75" customHeight="1">
      <c r="G161" s="9" t="s">
        <v>640</v>
      </c>
      <c r="W161" s="11" t="s">
        <v>641</v>
      </c>
      <c r="AD161" s="13" t="s">
        <v>641</v>
      </c>
    </row>
    <row r="162" spans="7:30" ht="15.75" customHeight="1">
      <c r="G162" s="9" t="s">
        <v>642</v>
      </c>
      <c r="W162" s="11" t="s">
        <v>643</v>
      </c>
      <c r="AD162" s="25" t="s">
        <v>643</v>
      </c>
    </row>
    <row r="163" spans="7:30" ht="15.75" customHeight="1">
      <c r="G163" s="9" t="s">
        <v>644</v>
      </c>
      <c r="W163" s="11" t="s">
        <v>645</v>
      </c>
      <c r="AD163" s="13" t="s">
        <v>645</v>
      </c>
    </row>
    <row r="164" spans="7:30" ht="15.75" customHeight="1">
      <c r="G164" s="9" t="s">
        <v>646</v>
      </c>
      <c r="W164" s="11" t="s">
        <v>647</v>
      </c>
      <c r="AD164" s="13" t="s">
        <v>647</v>
      </c>
    </row>
    <row r="165" spans="7:30" ht="15.75" customHeight="1">
      <c r="G165" s="9" t="s">
        <v>648</v>
      </c>
      <c r="W165" s="11" t="s">
        <v>649</v>
      </c>
      <c r="AD165" s="13" t="s">
        <v>649</v>
      </c>
    </row>
    <row r="166" spans="7:30" ht="15.75" customHeight="1">
      <c r="G166" s="9" t="s">
        <v>650</v>
      </c>
      <c r="W166" s="11" t="s">
        <v>651</v>
      </c>
      <c r="AD166" s="13" t="s">
        <v>651</v>
      </c>
    </row>
    <row r="167" spans="7:30" ht="15.75" customHeight="1">
      <c r="G167" s="9" t="s">
        <v>652</v>
      </c>
      <c r="W167" s="11" t="s">
        <v>653</v>
      </c>
      <c r="AD167" s="13" t="s">
        <v>653</v>
      </c>
    </row>
    <row r="168" spans="7:30" ht="15.75" customHeight="1">
      <c r="G168" s="9" t="s">
        <v>654</v>
      </c>
      <c r="W168" s="11" t="s">
        <v>655</v>
      </c>
      <c r="AD168" s="13" t="s">
        <v>655</v>
      </c>
    </row>
    <row r="169" spans="7:30" ht="15.75" customHeight="1">
      <c r="G169" s="9" t="s">
        <v>656</v>
      </c>
      <c r="W169" s="11" t="s">
        <v>657</v>
      </c>
      <c r="AD169" s="13" t="s">
        <v>657</v>
      </c>
    </row>
    <row r="170" spans="7:30" ht="15.75" customHeight="1">
      <c r="G170" s="9" t="s">
        <v>658</v>
      </c>
      <c r="W170" s="11" t="s">
        <v>659</v>
      </c>
      <c r="AD170" s="13" t="s">
        <v>659</v>
      </c>
    </row>
    <row r="171" spans="7:30" ht="15.75" customHeight="1">
      <c r="G171" s="9" t="s">
        <v>660</v>
      </c>
      <c r="W171" s="11" t="s">
        <v>661</v>
      </c>
      <c r="AD171" s="13" t="s">
        <v>661</v>
      </c>
    </row>
    <row r="172" spans="7:30" ht="15.75" customHeight="1">
      <c r="G172" s="9" t="s">
        <v>662</v>
      </c>
      <c r="W172" s="11" t="s">
        <v>663</v>
      </c>
      <c r="AD172" s="13" t="s">
        <v>663</v>
      </c>
    </row>
    <row r="173" spans="7:30" ht="15.75" customHeight="1">
      <c r="W173" s="11" t="s">
        <v>664</v>
      </c>
      <c r="AD173" s="13" t="s">
        <v>664</v>
      </c>
    </row>
    <row r="174" spans="7:30" ht="15.75" customHeight="1">
      <c r="W174" s="11" t="s">
        <v>665</v>
      </c>
      <c r="AD174" s="13" t="s">
        <v>665</v>
      </c>
    </row>
    <row r="175" spans="7:30" ht="15.75" customHeight="1">
      <c r="H175" s="84"/>
      <c r="L175" s="135"/>
      <c r="W175" s="11" t="s">
        <v>666</v>
      </c>
      <c r="AD175" s="13" t="s">
        <v>666</v>
      </c>
    </row>
    <row r="176" spans="7:30" s="84" customFormat="1" ht="15.75" customHeight="1">
      <c r="L176" s="135"/>
      <c r="W176" s="11"/>
      <c r="AD176" s="13"/>
    </row>
    <row r="177" spans="7:30" s="84" customFormat="1" ht="15.75" customHeight="1">
      <c r="L177" s="135"/>
      <c r="W177" s="11"/>
      <c r="AD177" s="13"/>
    </row>
    <row r="178" spans="7:30" ht="15.75" customHeight="1">
      <c r="G178" s="9" t="s">
        <v>972</v>
      </c>
      <c r="H178" s="84"/>
      <c r="W178" s="11" t="s">
        <v>668</v>
      </c>
      <c r="AD178" s="13" t="s">
        <v>668</v>
      </c>
    </row>
    <row r="179" spans="7:30" ht="15.75" customHeight="1">
      <c r="G179" s="9" t="s">
        <v>973</v>
      </c>
      <c r="H179" s="84"/>
      <c r="W179" s="11" t="s">
        <v>669</v>
      </c>
      <c r="AD179" s="13" t="s">
        <v>669</v>
      </c>
    </row>
    <row r="180" spans="7:30" ht="15.75" customHeight="1">
      <c r="G180" s="9" t="s">
        <v>974</v>
      </c>
      <c r="H180" s="84"/>
      <c r="W180" s="11" t="s">
        <v>670</v>
      </c>
      <c r="AD180" s="13" t="s">
        <v>670</v>
      </c>
    </row>
    <row r="181" spans="7:30" ht="15.75" customHeight="1">
      <c r="G181" s="9" t="s">
        <v>975</v>
      </c>
      <c r="H181" s="84"/>
      <c r="L181" s="135"/>
      <c r="W181" s="11" t="s">
        <v>671</v>
      </c>
      <c r="AD181" s="13" t="s">
        <v>671</v>
      </c>
    </row>
    <row r="182" spans="7:30" ht="15.75" customHeight="1">
      <c r="G182" s="9" t="s">
        <v>976</v>
      </c>
      <c r="H182" s="84"/>
      <c r="W182" s="11" t="s">
        <v>672</v>
      </c>
      <c r="AD182" s="13" t="s">
        <v>672</v>
      </c>
    </row>
    <row r="183" spans="7:30" ht="15.75" customHeight="1">
      <c r="G183" s="9" t="s">
        <v>977</v>
      </c>
      <c r="H183" s="84"/>
      <c r="W183" s="11" t="s">
        <v>673</v>
      </c>
      <c r="AD183" s="13" t="s">
        <v>673</v>
      </c>
    </row>
    <row r="184" spans="7:30" ht="15.75" customHeight="1">
      <c r="G184" s="9" t="s">
        <v>978</v>
      </c>
      <c r="W184" s="11" t="s">
        <v>674</v>
      </c>
      <c r="AD184" s="13" t="s">
        <v>674</v>
      </c>
    </row>
    <row r="185" spans="7:30" ht="15.75" customHeight="1">
      <c r="G185" s="9" t="s">
        <v>979</v>
      </c>
      <c r="W185" s="11" t="s">
        <v>675</v>
      </c>
      <c r="AD185" s="13" t="s">
        <v>675</v>
      </c>
    </row>
    <row r="186" spans="7:30" ht="15.75" customHeight="1">
      <c r="G186" s="9" t="s">
        <v>980</v>
      </c>
      <c r="W186" s="11" t="s">
        <v>676</v>
      </c>
      <c r="AD186" s="13" t="s">
        <v>676</v>
      </c>
    </row>
    <row r="187" spans="7:30" ht="15.75" customHeight="1">
      <c r="G187" s="9" t="s">
        <v>981</v>
      </c>
      <c r="W187" s="11" t="s">
        <v>677</v>
      </c>
      <c r="AD187" s="13" t="s">
        <v>677</v>
      </c>
    </row>
    <row r="188" spans="7:30" ht="15.75" customHeight="1">
      <c r="G188" s="9" t="s">
        <v>982</v>
      </c>
      <c r="W188" s="11" t="s">
        <v>678</v>
      </c>
      <c r="AD188" s="13" t="s">
        <v>678</v>
      </c>
    </row>
    <row r="189" spans="7:30" ht="15.75" customHeight="1">
      <c r="G189" s="9" t="s">
        <v>983</v>
      </c>
      <c r="W189" s="11" t="s">
        <v>679</v>
      </c>
      <c r="AD189" s="13" t="s">
        <v>679</v>
      </c>
    </row>
    <row r="190" spans="7:30" ht="15.75" customHeight="1">
      <c r="G190" s="9" t="s">
        <v>984</v>
      </c>
      <c r="W190" s="11" t="s">
        <v>680</v>
      </c>
      <c r="AD190" s="13" t="s">
        <v>680</v>
      </c>
    </row>
    <row r="191" spans="7:30" ht="15.75" customHeight="1">
      <c r="G191" s="9" t="s">
        <v>985</v>
      </c>
      <c r="W191" s="11" t="s">
        <v>681</v>
      </c>
      <c r="AD191" s="13" t="s">
        <v>681</v>
      </c>
    </row>
    <row r="192" spans="7:30" ht="15.75" customHeight="1">
      <c r="G192" s="9" t="s">
        <v>986</v>
      </c>
      <c r="W192" s="11" t="s">
        <v>682</v>
      </c>
      <c r="AD192" s="13" t="s">
        <v>682</v>
      </c>
    </row>
    <row r="193" spans="7:30" ht="15.75" customHeight="1">
      <c r="G193" s="9" t="s">
        <v>987</v>
      </c>
      <c r="W193" s="11" t="s">
        <v>683</v>
      </c>
      <c r="AD193" s="13" t="s">
        <v>683</v>
      </c>
    </row>
    <row r="194" spans="7:30" ht="15.75" customHeight="1">
      <c r="G194" s="9" t="s">
        <v>988</v>
      </c>
      <c r="W194" s="11" t="s">
        <v>684</v>
      </c>
      <c r="AD194" s="13" t="s">
        <v>684</v>
      </c>
    </row>
    <row r="195" spans="7:30" s="137" customFormat="1" ht="15.75" customHeight="1">
      <c r="G195" s="136" t="s">
        <v>896</v>
      </c>
      <c r="W195" s="139" t="s">
        <v>685</v>
      </c>
      <c r="AD195" s="140" t="s">
        <v>685</v>
      </c>
    </row>
    <row r="196" spans="7:30" ht="15.75" customHeight="1">
      <c r="G196" s="9" t="s">
        <v>897</v>
      </c>
      <c r="W196" s="11" t="s">
        <v>686</v>
      </c>
      <c r="AD196" s="13" t="s">
        <v>686</v>
      </c>
    </row>
    <row r="197" spans="7:30" ht="15.75" customHeight="1">
      <c r="G197" s="9" t="s">
        <v>898</v>
      </c>
      <c r="W197" s="11" t="s">
        <v>687</v>
      </c>
      <c r="AD197" s="13" t="s">
        <v>687</v>
      </c>
    </row>
    <row r="198" spans="7:30" ht="15.75" customHeight="1">
      <c r="G198" s="9" t="s">
        <v>899</v>
      </c>
      <c r="W198" s="11" t="s">
        <v>688</v>
      </c>
      <c r="AD198" s="13" t="s">
        <v>688</v>
      </c>
    </row>
    <row r="199" spans="7:30" ht="15.75" customHeight="1">
      <c r="G199" s="9" t="s">
        <v>900</v>
      </c>
      <c r="W199" s="11" t="s">
        <v>690</v>
      </c>
      <c r="AD199" s="13" t="s">
        <v>690</v>
      </c>
    </row>
    <row r="200" spans="7:30" ht="15.75" customHeight="1">
      <c r="G200" s="9" t="s">
        <v>901</v>
      </c>
      <c r="W200" s="11" t="s">
        <v>691</v>
      </c>
      <c r="AD200" s="13" t="s">
        <v>691</v>
      </c>
    </row>
    <row r="201" spans="7:30" ht="15.75" customHeight="1">
      <c r="G201" s="9" t="s">
        <v>902</v>
      </c>
      <c r="W201" s="11" t="s">
        <v>692</v>
      </c>
      <c r="AD201" s="13" t="s">
        <v>692</v>
      </c>
    </row>
    <row r="202" spans="7:30" ht="15.75" customHeight="1">
      <c r="G202" s="9" t="s">
        <v>903</v>
      </c>
      <c r="W202" s="11" t="s">
        <v>693</v>
      </c>
      <c r="AD202" s="13" t="s">
        <v>693</v>
      </c>
    </row>
    <row r="203" spans="7:30" ht="15.75" customHeight="1">
      <c r="G203" s="9" t="s">
        <v>904</v>
      </c>
      <c r="W203" s="11" t="s">
        <v>694</v>
      </c>
      <c r="AD203" s="13" t="s">
        <v>694</v>
      </c>
    </row>
    <row r="204" spans="7:30" ht="15.75" customHeight="1">
      <c r="G204" s="9" t="s">
        <v>905</v>
      </c>
      <c r="W204" s="11" t="s">
        <v>695</v>
      </c>
      <c r="AD204" s="13" t="s">
        <v>695</v>
      </c>
    </row>
    <row r="205" spans="7:30" ht="15.75" customHeight="1">
      <c r="G205" s="9" t="s">
        <v>906</v>
      </c>
      <c r="W205" s="11" t="s">
        <v>696</v>
      </c>
      <c r="AD205" s="13" t="s">
        <v>696</v>
      </c>
    </row>
    <row r="206" spans="7:30" ht="15.75" customHeight="1">
      <c r="G206" s="9" t="s">
        <v>907</v>
      </c>
      <c r="W206" s="11" t="s">
        <v>697</v>
      </c>
      <c r="AD206" s="13" t="s">
        <v>697</v>
      </c>
    </row>
    <row r="207" spans="7:30" ht="15.75" customHeight="1">
      <c r="G207" s="9" t="s">
        <v>908</v>
      </c>
      <c r="W207" s="11" t="s">
        <v>698</v>
      </c>
      <c r="AD207" s="13" t="s">
        <v>698</v>
      </c>
    </row>
    <row r="208" spans="7:30" ht="15.75" customHeight="1">
      <c r="G208" s="9" t="s">
        <v>909</v>
      </c>
      <c r="W208" s="11" t="s">
        <v>699</v>
      </c>
      <c r="AD208" s="13" t="s">
        <v>699</v>
      </c>
    </row>
    <row r="209" spans="7:30" ht="15.75" customHeight="1">
      <c r="G209" s="9" t="s">
        <v>910</v>
      </c>
      <c r="W209" s="11" t="s">
        <v>700</v>
      </c>
      <c r="AD209" s="13" t="s">
        <v>700</v>
      </c>
    </row>
    <row r="210" spans="7:30" ht="15.75" customHeight="1">
      <c r="G210" s="9" t="s">
        <v>911</v>
      </c>
      <c r="W210" s="11" t="s">
        <v>701</v>
      </c>
      <c r="AD210" s="13" t="s">
        <v>701</v>
      </c>
    </row>
    <row r="211" spans="7:30" ht="15.75" customHeight="1">
      <c r="G211" s="9" t="s">
        <v>912</v>
      </c>
      <c r="W211" s="11" t="s">
        <v>702</v>
      </c>
      <c r="AD211" s="13" t="s">
        <v>702</v>
      </c>
    </row>
    <row r="212" spans="7:30" ht="15.75" customHeight="1">
      <c r="G212" s="9" t="s">
        <v>913</v>
      </c>
      <c r="W212" s="11" t="s">
        <v>703</v>
      </c>
      <c r="AD212" s="13" t="s">
        <v>703</v>
      </c>
    </row>
    <row r="213" spans="7:30" ht="15.75" customHeight="1">
      <c r="G213" s="9" t="s">
        <v>914</v>
      </c>
      <c r="W213" s="11" t="s">
        <v>704</v>
      </c>
      <c r="AD213" s="13" t="s">
        <v>704</v>
      </c>
    </row>
    <row r="214" spans="7:30" ht="15.75" customHeight="1">
      <c r="G214" s="9" t="s">
        <v>915</v>
      </c>
      <c r="W214" s="11" t="s">
        <v>705</v>
      </c>
      <c r="AD214" s="13" t="s">
        <v>705</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137" customFormat="1" ht="15.75" customHeight="1">
      <c r="G230" s="136" t="s">
        <v>870</v>
      </c>
      <c r="W230" s="138"/>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137" customFormat="1" ht="15.75" customHeight="1">
      <c r="G256" s="136" t="s">
        <v>869</v>
      </c>
      <c r="W256" s="138"/>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137" customFormat="1" ht="15.75" customHeight="1">
      <c r="G282" s="136" t="s">
        <v>931</v>
      </c>
      <c r="W282" s="138"/>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137" customFormat="1" ht="15.75" customHeight="1">
      <c r="G323" s="136" t="s">
        <v>819</v>
      </c>
      <c r="W323" s="138"/>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A22A-8FDF-48DB-AA22-3FEDF03FBFDD}">
  <dimension ref="A1:K14"/>
  <sheetViews>
    <sheetView workbookViewId="0">
      <selection activeCell="K4" sqref="K4"/>
    </sheetView>
  </sheetViews>
  <sheetFormatPr defaultRowHeight="12.75"/>
  <cols>
    <col min="2" max="2" width="17.5703125" style="84" customWidth="1"/>
    <col min="3" max="3" width="25.28515625" customWidth="1"/>
    <col min="4" max="4" width="16.5703125" bestFit="1" customWidth="1"/>
    <col min="5" max="5" width="1.85546875" customWidth="1"/>
    <col min="6" max="6" width="47" style="84" customWidth="1"/>
    <col min="7" max="7" width="2.85546875" customWidth="1"/>
    <col min="8" max="8" width="46.7109375" bestFit="1" customWidth="1"/>
    <col min="9" max="9" width="26.28515625" bestFit="1" customWidth="1"/>
    <col min="10" max="10" width="16.140625" bestFit="1" customWidth="1"/>
    <col min="11" max="11" width="20.7109375" bestFit="1" customWidth="1"/>
  </cols>
  <sheetData>
    <row r="1" spans="1:11" ht="33" customHeight="1">
      <c r="A1" s="541" t="s">
        <v>1189</v>
      </c>
      <c r="B1" s="541" t="s">
        <v>1190</v>
      </c>
      <c r="C1" s="541" t="s">
        <v>1191</v>
      </c>
      <c r="D1" s="541" t="s">
        <v>1192</v>
      </c>
      <c r="E1" s="84"/>
      <c r="F1" s="541" t="s">
        <v>1193</v>
      </c>
      <c r="G1" s="84"/>
      <c r="H1" s="541" t="s">
        <v>1196</v>
      </c>
      <c r="I1" s="541" t="s">
        <v>1194</v>
      </c>
      <c r="J1" s="541" t="s">
        <v>1195</v>
      </c>
      <c r="K1" s="541" t="s">
        <v>1013</v>
      </c>
    </row>
    <row r="2" spans="1:11">
      <c r="A2" t="str">
        <f>IF([0]!akronym_projektu="","",akronym_projektu)</f>
        <v/>
      </c>
      <c r="B2" s="545">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t="str">
        <f>'Další účastník 2'!D19</f>
        <v>Vyberte možnost:</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85" t="s">
        <v>748</v>
      </c>
      <c r="C3" s="585"/>
      <c r="D3" s="586"/>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587" t="s">
        <v>1028</v>
      </c>
      <c r="C6" s="588"/>
      <c r="D6" s="588"/>
      <c r="E6" s="588"/>
      <c r="F6" s="588"/>
      <c r="G6" s="589"/>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695"/>
      <c r="E9" s="696"/>
      <c r="F9" s="292"/>
      <c r="G9" s="293"/>
    </row>
    <row r="10" spans="1:7" ht="18.75" customHeight="1">
      <c r="B10" s="294"/>
      <c r="C10" s="294"/>
      <c r="D10" s="292"/>
      <c r="E10" s="292"/>
      <c r="F10" s="292"/>
      <c r="G10" s="293"/>
    </row>
    <row r="11" spans="1:7" ht="43.9" customHeight="1">
      <c r="B11" s="282" t="s">
        <v>1</v>
      </c>
      <c r="C11" s="282"/>
      <c r="D11" s="695"/>
      <c r="E11" s="696"/>
      <c r="F11" s="292"/>
      <c r="G11" s="480" t="str">
        <f>"Zapsáno znaků: "&amp;LEN(D11)&amp;" z max. 254"</f>
        <v>Zapsáno znaků: 0 z max. 254</v>
      </c>
    </row>
    <row r="12" spans="1:7" ht="18" customHeight="1">
      <c r="B12" s="277"/>
      <c r="C12" s="277"/>
      <c r="D12" s="292"/>
      <c r="E12" s="292"/>
      <c r="F12" s="292"/>
      <c r="G12" s="295"/>
    </row>
    <row r="13" spans="1:7" ht="43.9" customHeight="1">
      <c r="B13" s="277" t="s">
        <v>64</v>
      </c>
      <c r="C13" s="277"/>
      <c r="D13" s="695"/>
      <c r="E13" s="696"/>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1032</v>
      </c>
      <c r="C15" s="277"/>
      <c r="D15" s="697"/>
      <c r="E15" s="402"/>
      <c r="F15" s="292"/>
      <c r="G15" s="402"/>
    </row>
    <row r="16" spans="1:7" s="84" customFormat="1" ht="14.25" customHeight="1">
      <c r="B16" s="277"/>
      <c r="C16" s="277"/>
      <c r="D16" s="292"/>
      <c r="E16" s="292"/>
      <c r="F16" s="292"/>
      <c r="G16" s="295"/>
    </row>
    <row r="17" spans="1:7" ht="27" customHeight="1">
      <c r="B17" s="481" t="s">
        <v>1030</v>
      </c>
      <c r="C17" s="277"/>
      <c r="D17" s="592" t="s">
        <v>1210</v>
      </c>
      <c r="E17" s="591"/>
      <c r="F17" s="292"/>
      <c r="G17" s="295"/>
    </row>
    <row r="18" spans="1:7" ht="12" customHeight="1">
      <c r="B18" s="277"/>
      <c r="C18" s="277"/>
      <c r="D18" s="292"/>
      <c r="E18" s="292"/>
      <c r="F18" s="292"/>
      <c r="G18" s="295"/>
    </row>
    <row r="19" spans="1:7" ht="15.6" customHeight="1">
      <c r="B19" s="481" t="s">
        <v>1031</v>
      </c>
      <c r="C19" s="481"/>
      <c r="D19" s="590" t="s">
        <v>1211</v>
      </c>
      <c r="E19" s="591"/>
      <c r="F19" s="292"/>
      <c r="G19" s="292"/>
    </row>
    <row r="20" spans="1:7" ht="15.75" customHeight="1">
      <c r="B20" s="293"/>
      <c r="C20" s="293"/>
      <c r="D20" s="292"/>
      <c r="E20" s="292"/>
      <c r="F20" s="292"/>
      <c r="G20" s="295"/>
    </row>
    <row r="21" spans="1:7" ht="166.5" customHeight="1">
      <c r="B21" s="277" t="s">
        <v>1027</v>
      </c>
      <c r="C21" s="277"/>
      <c r="D21" s="695"/>
      <c r="E21" s="696"/>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1054</v>
      </c>
      <c r="C23" s="277"/>
      <c r="D23" s="494" t="s">
        <v>26</v>
      </c>
      <c r="E23" s="597"/>
      <c r="F23" s="598"/>
      <c r="G23" s="598"/>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1033</v>
      </c>
      <c r="C26" s="405"/>
      <c r="D26" s="405"/>
      <c r="E26" s="405"/>
      <c r="F26" s="405"/>
      <c r="G26" s="405"/>
    </row>
    <row r="27" spans="1:7" s="84" customFormat="1" ht="15.6" customHeight="1">
      <c r="B27" s="593" t="s">
        <v>1034</v>
      </c>
      <c r="C27" s="593"/>
      <c r="D27" s="593"/>
      <c r="E27" s="406"/>
      <c r="F27" s="316"/>
      <c r="G27" s="316"/>
    </row>
    <row r="28" spans="1:7" s="84" customFormat="1" ht="15.6" customHeight="1">
      <c r="B28" s="593"/>
      <c r="C28" s="593"/>
      <c r="D28" s="593"/>
      <c r="E28" s="406"/>
      <c r="F28" s="316"/>
      <c r="G28" s="316"/>
    </row>
    <row r="29" spans="1:7" s="84" customFormat="1" ht="6" customHeight="1">
      <c r="B29" s="406"/>
      <c r="C29" s="316"/>
      <c r="D29" s="316"/>
      <c r="E29" s="316"/>
      <c r="F29" s="316"/>
      <c r="G29" s="316"/>
    </row>
    <row r="30" spans="1:7" s="84" customFormat="1" ht="15.6" customHeight="1">
      <c r="B30" s="407" t="s">
        <v>1047</v>
      </c>
      <c r="C30" s="316"/>
      <c r="D30" s="698"/>
      <c r="E30" s="316"/>
      <c r="F30" s="316"/>
      <c r="G30" s="316"/>
    </row>
    <row r="31" spans="1:7" s="84" customFormat="1" ht="15.6" customHeight="1">
      <c r="B31" s="406"/>
      <c r="C31" s="316"/>
      <c r="D31" s="316"/>
      <c r="E31" s="316"/>
      <c r="F31" s="316"/>
      <c r="G31" s="316"/>
    </row>
    <row r="32" spans="1:7" s="84" customFormat="1" ht="15.6" customHeight="1">
      <c r="B32" s="407" t="s">
        <v>1035</v>
      </c>
      <c r="C32" s="316"/>
      <c r="D32" s="698"/>
      <c r="E32" s="316"/>
      <c r="F32" s="316"/>
      <c r="G32" s="316"/>
    </row>
    <row r="33" spans="1:8" s="84" customFormat="1" ht="15.6" customHeight="1">
      <c r="B33" s="407"/>
      <c r="C33" s="316"/>
      <c r="D33" s="316"/>
      <c r="E33" s="316"/>
      <c r="F33" s="316"/>
      <c r="G33" s="316"/>
    </row>
    <row r="34" spans="1:8" s="84" customFormat="1" ht="15.6" customHeight="1">
      <c r="B34" s="407" t="s">
        <v>1036</v>
      </c>
      <c r="C34" s="316"/>
      <c r="D34" s="699"/>
      <c r="E34" s="316"/>
      <c r="F34" s="316"/>
      <c r="G34" s="316"/>
    </row>
    <row r="35" spans="1:8" s="84" customFormat="1" ht="15.6" customHeight="1">
      <c r="B35" s="407"/>
      <c r="C35" s="316"/>
      <c r="D35" s="316"/>
      <c r="E35" s="316"/>
      <c r="F35" s="316"/>
      <c r="G35" s="316"/>
    </row>
    <row r="36" spans="1:8" s="84" customFormat="1" ht="15.6" customHeight="1">
      <c r="B36" s="407" t="s">
        <v>1037</v>
      </c>
      <c r="C36" s="316"/>
      <c r="D36" s="698"/>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83</v>
      </c>
      <c r="C39" s="297"/>
      <c r="D39" s="422"/>
      <c r="E39" s="422"/>
      <c r="F39" s="422"/>
      <c r="G39" s="422"/>
      <c r="H39" s="422"/>
    </row>
    <row r="40" spans="1:8" s="54" customFormat="1" ht="15.6" customHeight="1">
      <c r="B40" s="298" t="s">
        <v>741</v>
      </c>
      <c r="C40" s="193"/>
      <c r="D40" s="419"/>
      <c r="E40" s="419"/>
      <c r="F40" s="419"/>
      <c r="G40" s="295"/>
    </row>
    <row r="41" spans="1:8" s="84" customFormat="1" ht="3" customHeight="1">
      <c r="B41" s="221"/>
      <c r="C41" s="193"/>
      <c r="D41" s="419"/>
      <c r="E41" s="419"/>
      <c r="F41" s="419"/>
      <c r="G41" s="295"/>
    </row>
    <row r="42" spans="1:8" ht="25.15" customHeight="1">
      <c r="B42" s="575" t="s">
        <v>1064</v>
      </c>
      <c r="C42" s="575"/>
      <c r="D42" s="575"/>
      <c r="E42" s="416"/>
      <c r="F42" s="299"/>
      <c r="G42" s="299"/>
    </row>
    <row r="43" spans="1:8" s="84" customFormat="1" ht="6.75" customHeight="1">
      <c r="B43" s="221"/>
      <c r="C43" s="193"/>
      <c r="D43" s="419"/>
      <c r="E43" s="419"/>
      <c r="F43" s="419"/>
      <c r="G43" s="295"/>
    </row>
    <row r="44" spans="1:8" ht="15.6" customHeight="1">
      <c r="B44" s="277" t="s">
        <v>817</v>
      </c>
      <c r="C44" s="282"/>
      <c r="D44" s="582" t="s">
        <v>811</v>
      </c>
      <c r="E44" s="583"/>
      <c r="F44" s="584"/>
      <c r="G44" s="416"/>
    </row>
    <row r="45" spans="1:8" s="84" customFormat="1" ht="15.6" customHeight="1">
      <c r="B45" s="277"/>
      <c r="C45" s="282"/>
      <c r="D45" s="277"/>
      <c r="E45" s="277"/>
      <c r="F45" s="295"/>
      <c r="G45" s="295"/>
    </row>
    <row r="46" spans="1:8" s="84" customFormat="1" ht="15" customHeight="1">
      <c r="B46" s="277" t="s">
        <v>818</v>
      </c>
      <c r="C46" s="282"/>
      <c r="D46" s="576" t="str">
        <f>IF($D$44="PO1-Konkurenceschopná ekonomika založená na znalostech","Vyberte příslušný cíl z oblasti PO1:","")</f>
        <v>Vyberte příslušný cíl z oblasti PO1:</v>
      </c>
      <c r="E46" s="577"/>
      <c r="F46" s="578"/>
      <c r="G46" s="363" t="str">
        <f>IF($D$44="PO1-Konkurenceschopná ekonomika založená na znalostech","  Nevyplněno","")</f>
        <v xml:space="preserve">  Nevyplněno</v>
      </c>
    </row>
    <row r="47" spans="1:8" s="84" customFormat="1" ht="15.6" customHeight="1">
      <c r="B47" s="277"/>
      <c r="C47" s="282"/>
      <c r="D47" s="579" t="str">
        <f>IF($D$44="PO2-Udržitelnost energetiky a materiálových zdrojů","Vyberte příslušný cíl z oblasti PO2:","")</f>
        <v/>
      </c>
      <c r="E47" s="580"/>
      <c r="F47" s="581"/>
      <c r="G47" s="362" t="str">
        <f>IF($D$44="PO2-Udržitelnost energetiky a materiálových zdrojů","  Nevyplněno","")</f>
        <v/>
      </c>
    </row>
    <row r="48" spans="1:8" s="84" customFormat="1" ht="15.6" customHeight="1">
      <c r="B48" s="277"/>
      <c r="C48" s="282"/>
      <c r="D48" s="582" t="str">
        <f>IF($D$44="PO3-Prostředí pro kvalitní život","Vyberte příslušný cíl z oblasti PO3:","")</f>
        <v/>
      </c>
      <c r="E48" s="583"/>
      <c r="F48" s="584"/>
      <c r="G48" s="362" t="str">
        <f>IF($D$44="PO3-Prostředí pro kvalitní život","  Nevyplněno","")</f>
        <v/>
      </c>
    </row>
    <row r="49" spans="2:7" s="84" customFormat="1" ht="15.6" customHeight="1">
      <c r="B49" s="277"/>
      <c r="C49" s="282"/>
      <c r="D49" s="582" t="str">
        <f>IF($D$44="PO4-Sociální a kulturní výzvy","Vyberte příslušný cíl z oblasti PO4","")</f>
        <v/>
      </c>
      <c r="E49" s="583"/>
      <c r="F49" s="584"/>
      <c r="G49" s="362" t="str">
        <f>IF($D$44="PO4-Sociální a kulturní výzvy","  Nevyplněno","")</f>
        <v/>
      </c>
    </row>
    <row r="50" spans="2:7" s="84" customFormat="1" ht="15.6" customHeight="1">
      <c r="B50" s="277"/>
      <c r="C50" s="282"/>
      <c r="D50" s="596" t="str">
        <f>IF($D$44="PO5-Zdravá populace","Vyberte příslušný cíl z oblasti PO5","")</f>
        <v/>
      </c>
      <c r="E50" s="596"/>
      <c r="F50" s="596"/>
      <c r="G50" s="362" t="str">
        <f>IF($D$44="PO5-Zdravá populace","  Nevyplněno","")</f>
        <v/>
      </c>
    </row>
    <row r="51" spans="2:7" s="84" customFormat="1" ht="15.6" customHeight="1">
      <c r="B51" s="277"/>
      <c r="C51" s="282"/>
      <c r="D51" s="596"/>
      <c r="E51" s="596"/>
      <c r="F51" s="596"/>
      <c r="G51" s="362" t="str">
        <f>IF($D$44="PO6-Bezpečná společnost","  Nevyplněno","")</f>
        <v/>
      </c>
    </row>
    <row r="52" spans="2:7" s="84" customFormat="1" ht="15.6" customHeight="1">
      <c r="B52" s="277"/>
      <c r="C52" s="282"/>
      <c r="D52" s="295"/>
      <c r="E52" s="295"/>
      <c r="F52" s="277"/>
      <c r="G52" s="295"/>
    </row>
    <row r="53" spans="2:7" ht="81" customHeight="1">
      <c r="B53" s="282" t="s">
        <v>119</v>
      </c>
      <c r="C53" s="282"/>
      <c r="D53" s="695"/>
      <c r="E53" s="700"/>
      <c r="F53" s="696"/>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126</v>
      </c>
      <c r="C72" s="303"/>
      <c r="D72" s="304"/>
      <c r="E72" s="304"/>
      <c r="F72" s="304"/>
      <c r="G72" s="301"/>
    </row>
    <row r="73" spans="2:7" s="54" customFormat="1" ht="15.6" customHeight="1">
      <c r="B73" s="305" t="s">
        <v>742</v>
      </c>
      <c r="C73" s="306"/>
      <c r="D73" s="307"/>
      <c r="E73" s="307"/>
      <c r="F73" s="307"/>
      <c r="G73" s="300"/>
    </row>
    <row r="74" spans="2:7" ht="15.75" customHeight="1">
      <c r="B74" s="308" t="s">
        <v>3</v>
      </c>
      <c r="C74" s="309"/>
      <c r="D74" s="594" t="s">
        <v>26</v>
      </c>
      <c r="E74" s="595"/>
      <c r="F74" s="310"/>
      <c r="G74" s="300"/>
    </row>
    <row r="75" spans="2:7" ht="15.75" customHeight="1">
      <c r="B75" s="311"/>
      <c r="C75" s="307"/>
      <c r="D75" s="312"/>
      <c r="E75" s="312"/>
      <c r="F75" s="312"/>
      <c r="G75" s="300"/>
    </row>
    <row r="76" spans="2:7" ht="15.75" customHeight="1">
      <c r="B76" s="308" t="s">
        <v>204</v>
      </c>
      <c r="C76" s="309"/>
      <c r="D76" s="571" t="s">
        <v>26</v>
      </c>
      <c r="E76" s="572"/>
      <c r="F76" s="313"/>
      <c r="G76" s="300"/>
    </row>
    <row r="77" spans="2:7" ht="15.75" customHeight="1">
      <c r="B77" s="312"/>
      <c r="C77" s="307"/>
      <c r="D77" s="312"/>
      <c r="E77" s="312"/>
      <c r="F77" s="312"/>
      <c r="G77" s="300"/>
    </row>
    <row r="78" spans="2:7" ht="15.75" customHeight="1">
      <c r="B78" s="308" t="s">
        <v>211</v>
      </c>
      <c r="C78" s="309"/>
      <c r="D78" s="571" t="s">
        <v>26</v>
      </c>
      <c r="E78" s="572"/>
      <c r="F78" s="313"/>
      <c r="G78" s="300"/>
    </row>
    <row r="79" spans="2:7" ht="15.75" customHeight="1">
      <c r="B79" s="420" t="s">
        <v>1042</v>
      </c>
      <c r="C79" s="314"/>
      <c r="D79" s="315"/>
      <c r="E79" s="315"/>
      <c r="F79" s="315"/>
      <c r="G79" s="300"/>
    </row>
    <row r="80" spans="2:7" ht="15.75" customHeight="1">
      <c r="B80" s="308" t="s">
        <v>239</v>
      </c>
      <c r="C80" s="309"/>
      <c r="D80" s="571" t="s">
        <v>26</v>
      </c>
      <c r="E80" s="572"/>
      <c r="F80" s="313"/>
      <c r="G80" s="300"/>
    </row>
    <row r="81" spans="2:7" ht="15.75" customHeight="1">
      <c r="B81" s="305" t="s">
        <v>743</v>
      </c>
      <c r="C81" s="309"/>
      <c r="D81" s="315"/>
      <c r="E81" s="315"/>
      <c r="F81" s="315"/>
      <c r="G81" s="300"/>
    </row>
    <row r="82" spans="2:7" ht="15.75" customHeight="1">
      <c r="B82" s="308" t="s">
        <v>260</v>
      </c>
      <c r="C82" s="309"/>
      <c r="D82" s="571" t="s">
        <v>26</v>
      </c>
      <c r="E82" s="572"/>
      <c r="F82" s="313"/>
      <c r="G82" s="300"/>
    </row>
    <row r="83" spans="2:7" ht="15.75" customHeight="1">
      <c r="B83" s="311"/>
      <c r="C83" s="309"/>
      <c r="D83" s="315"/>
      <c r="E83" s="315"/>
      <c r="F83" s="315"/>
      <c r="G83" s="300"/>
    </row>
    <row r="84" spans="2:7" ht="15.75" customHeight="1">
      <c r="B84" s="308" t="s">
        <v>265</v>
      </c>
      <c r="C84" s="309"/>
      <c r="D84" s="571" t="s">
        <v>26</v>
      </c>
      <c r="E84" s="572"/>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1041</v>
      </c>
      <c r="C87" s="319"/>
      <c r="D87" s="486"/>
      <c r="E87" s="486"/>
      <c r="F87" s="486"/>
      <c r="G87" s="318"/>
    </row>
    <row r="88" spans="2:7" s="84" customFormat="1" ht="16.5" customHeight="1">
      <c r="B88" s="320" t="s">
        <v>744</v>
      </c>
      <c r="C88" s="321"/>
      <c r="D88" s="212"/>
      <c r="E88" s="212"/>
      <c r="F88" s="212"/>
      <c r="G88" s="255"/>
    </row>
    <row r="89" spans="2:7" s="84" customFormat="1" ht="15.75" customHeight="1">
      <c r="B89" s="322" t="s">
        <v>737</v>
      </c>
      <c r="C89" s="322"/>
      <c r="D89" s="212"/>
      <c r="E89" s="212"/>
      <c r="F89" s="212"/>
      <c r="G89" s="480"/>
    </row>
    <row r="90" spans="2:7" s="84" customFormat="1" ht="7.15" customHeight="1">
      <c r="B90" s="323"/>
      <c r="C90" s="323"/>
      <c r="D90" s="287"/>
      <c r="E90" s="287"/>
      <c r="F90" s="287"/>
      <c r="G90" s="480"/>
    </row>
    <row r="91" spans="2:7" s="84" customFormat="1" ht="15.75" customHeight="1">
      <c r="B91" s="569" t="s">
        <v>1066</v>
      </c>
      <c r="C91" s="324"/>
      <c r="D91" s="701"/>
      <c r="E91" s="702"/>
      <c r="F91" s="212"/>
      <c r="G91" s="574" t="str">
        <f>"Zapsáno znaků: "&amp;LEN(D91)&amp;" z max. 500"</f>
        <v>Zapsáno znaků: 0 z max. 500</v>
      </c>
    </row>
    <row r="92" spans="2:7" s="84" customFormat="1" ht="15.75" customHeight="1">
      <c r="B92" s="569"/>
      <c r="C92" s="324"/>
      <c r="D92" s="703"/>
      <c r="E92" s="704"/>
      <c r="F92" s="212"/>
      <c r="G92" s="574"/>
    </row>
    <row r="93" spans="2:7" s="84" customFormat="1" ht="42" customHeight="1">
      <c r="B93" s="569"/>
      <c r="C93" s="324"/>
      <c r="D93" s="705"/>
      <c r="E93" s="706"/>
      <c r="F93" s="212"/>
      <c r="G93" s="574"/>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745</v>
      </c>
      <c r="C96" s="256"/>
      <c r="D96" s="256"/>
      <c r="E96" s="326"/>
      <c r="F96" s="326"/>
      <c r="G96" s="256"/>
    </row>
    <row r="97" spans="2:7" ht="12.6" customHeight="1">
      <c r="B97" s="327" t="s">
        <v>746</v>
      </c>
      <c r="C97" s="316"/>
      <c r="D97" s="316"/>
      <c r="E97" s="316"/>
      <c r="F97" s="316"/>
      <c r="G97" s="316"/>
    </row>
    <row r="98" spans="2:7" s="84" customFormat="1" ht="3" customHeight="1">
      <c r="B98" s="327"/>
      <c r="C98" s="316"/>
      <c r="D98" s="316"/>
      <c r="E98" s="316"/>
      <c r="F98" s="316"/>
      <c r="G98" s="316"/>
    </row>
    <row r="99" spans="2:7" s="84" customFormat="1" ht="15.6" customHeight="1">
      <c r="B99" s="569" t="s">
        <v>1199</v>
      </c>
      <c r="C99" s="569"/>
      <c r="D99" s="569"/>
      <c r="E99" s="316"/>
      <c r="F99" s="316"/>
      <c r="G99" s="316"/>
    </row>
    <row r="100" spans="2:7" s="84" customFormat="1" ht="15.6" customHeight="1">
      <c r="B100" s="569"/>
      <c r="C100" s="569"/>
      <c r="D100" s="569"/>
      <c r="E100" s="316"/>
      <c r="F100" s="316"/>
      <c r="G100" s="316"/>
    </row>
    <row r="101" spans="2:7" s="84" customFormat="1" ht="11.25" customHeight="1">
      <c r="B101" s="569"/>
      <c r="C101" s="569"/>
      <c r="D101" s="569"/>
      <c r="E101" s="316"/>
      <c r="F101" s="316"/>
      <c r="G101" s="316"/>
    </row>
    <row r="102" spans="2:7" s="84" customFormat="1" ht="15.6" customHeight="1">
      <c r="B102" s="407" t="s">
        <v>1063</v>
      </c>
      <c r="C102" s="426"/>
      <c r="D102" s="495" t="s">
        <v>26</v>
      </c>
      <c r="E102" s="316"/>
      <c r="F102" s="316"/>
      <c r="G102" s="316"/>
    </row>
    <row r="103" spans="2:7" s="84" customFormat="1" ht="15.6" customHeight="1">
      <c r="B103" s="430"/>
      <c r="C103" s="426"/>
      <c r="D103" s="426"/>
      <c r="E103" s="316"/>
      <c r="F103" s="316"/>
      <c r="G103" s="316"/>
    </row>
    <row r="104" spans="2:7" ht="15.6" customHeight="1">
      <c r="B104" s="429" t="s">
        <v>747</v>
      </c>
      <c r="C104" s="316"/>
      <c r="D104" s="707"/>
      <c r="E104" s="708"/>
      <c r="F104" s="310"/>
      <c r="G104" s="316"/>
    </row>
    <row r="105" spans="2:7" s="84" customFormat="1" ht="3" customHeight="1">
      <c r="B105" s="427"/>
      <c r="C105" s="316"/>
      <c r="D105" s="427"/>
      <c r="E105" s="427"/>
      <c r="F105" s="310"/>
      <c r="G105" s="316"/>
    </row>
    <row r="106" spans="2:7" s="84" customFormat="1" ht="40.5" customHeight="1">
      <c r="B106" s="428" t="s">
        <v>1065</v>
      </c>
      <c r="C106" s="316"/>
      <c r="D106" s="695"/>
      <c r="E106" s="696"/>
      <c r="F106" s="310"/>
      <c r="G106" s="316"/>
    </row>
    <row r="107" spans="2:7" s="84" customFormat="1" ht="15.6" customHeight="1">
      <c r="B107" s="427"/>
      <c r="C107" s="427"/>
      <c r="D107" s="427"/>
      <c r="E107" s="427"/>
      <c r="F107" s="427"/>
      <c r="G107" s="427"/>
    </row>
    <row r="108" spans="2:7" ht="15.6" customHeight="1">
      <c r="B108" s="427" t="s">
        <v>747</v>
      </c>
      <c r="C108" s="316"/>
      <c r="D108" s="707"/>
      <c r="E108" s="708"/>
      <c r="F108" s="310"/>
      <c r="G108" s="316"/>
    </row>
    <row r="109" spans="2:7" s="84" customFormat="1" ht="3" customHeight="1">
      <c r="B109" s="427"/>
      <c r="C109" s="316"/>
      <c r="D109" s="427"/>
      <c r="E109" s="427"/>
      <c r="F109" s="427"/>
      <c r="G109" s="316"/>
    </row>
    <row r="110" spans="2:7" s="84" customFormat="1" ht="40.5" customHeight="1">
      <c r="B110" s="428" t="s">
        <v>1065</v>
      </c>
      <c r="C110" s="316"/>
      <c r="D110" s="695"/>
      <c r="E110" s="696"/>
      <c r="F110" s="427"/>
      <c r="G110" s="316"/>
    </row>
    <row r="111" spans="2:7" s="84" customFormat="1" ht="15.6" customHeight="1">
      <c r="B111" s="427"/>
      <c r="C111" s="316"/>
      <c r="D111" s="427"/>
      <c r="E111" s="427"/>
      <c r="F111" s="427"/>
      <c r="G111" s="316"/>
    </row>
    <row r="112" spans="2:7" ht="15.6" customHeight="1">
      <c r="B112" s="427" t="s">
        <v>747</v>
      </c>
      <c r="C112" s="316"/>
      <c r="D112" s="707"/>
      <c r="E112" s="708"/>
      <c r="F112" s="310"/>
      <c r="G112" s="316"/>
    </row>
    <row r="113" spans="2:7" s="84" customFormat="1" ht="3" customHeight="1">
      <c r="B113" s="427"/>
      <c r="C113" s="316"/>
      <c r="D113" s="427"/>
      <c r="E113" s="427"/>
      <c r="F113" s="427"/>
      <c r="G113" s="427"/>
    </row>
    <row r="114" spans="2:7" s="84" customFormat="1" ht="40.5" customHeight="1">
      <c r="B114" s="428" t="s">
        <v>1065</v>
      </c>
      <c r="C114" s="316"/>
      <c r="D114" s="695"/>
      <c r="E114" s="696"/>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73" t="s">
        <v>1043</v>
      </c>
      <c r="C117" s="573"/>
      <c r="D117" s="573"/>
      <c r="E117" s="573"/>
      <c r="F117" s="573"/>
      <c r="G117" s="573"/>
    </row>
    <row r="118" spans="2:7" ht="15.75" customHeight="1">
      <c r="B118" s="573"/>
      <c r="C118" s="573"/>
      <c r="D118" s="573"/>
      <c r="E118" s="573"/>
      <c r="F118" s="573"/>
      <c r="G118" s="573"/>
    </row>
    <row r="119" spans="2:7" ht="15.75" customHeight="1"/>
    <row r="120" spans="2:7" s="84" customFormat="1" ht="15.75" customHeight="1"/>
    <row r="121" spans="2:7" ht="15.75" customHeight="1">
      <c r="B121" s="87"/>
      <c r="C121" s="87"/>
      <c r="D121" s="87"/>
      <c r="E121" s="87"/>
      <c r="F121" s="87"/>
      <c r="G121" s="542" t="str">
        <f>Pokyny!E46</f>
        <v xml:space="preserve"> Verze 2: duben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783</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886IOcGSqzp8gVap44aa2Kp7Bv0EdqAbgnsINr3QY3u7yHqzhMEKTjiuJwabJBsjrPkG9kZdjhxnBNCeAsPymQ==" saltValue="ZjMs25kVSj3prRKHtniJYg==" spinCount="100000" sheet="1" selectLockedCells="1"/>
  <protectedRanges>
    <protectedRange sqref="D9:E9 D11:E11 D13:E13 D74:F74 D76:F76 D78:F78 D80:F80 D82:F82 D84:F84 D44:F53 D21:E23 D104:F114" name="Oblast1"/>
    <protectedRange sqref="D91:E91" name="Oblast1_1"/>
  </protectedRanges>
  <dataConsolidate/>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D80:E80"/>
    <mergeCell ref="D21:E21"/>
    <mergeCell ref="D19:E19"/>
    <mergeCell ref="D17:E17"/>
    <mergeCell ref="B27:D28"/>
    <mergeCell ref="D74:E74"/>
    <mergeCell ref="D50:F50"/>
    <mergeCell ref="D51:F51"/>
    <mergeCell ref="E23:G23"/>
    <mergeCell ref="B3:D3"/>
    <mergeCell ref="B6:G6"/>
    <mergeCell ref="D9:E9"/>
    <mergeCell ref="D11:E11"/>
    <mergeCell ref="D13:E13"/>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D76:E76"/>
    <mergeCell ref="D78:E78"/>
    <mergeCell ref="D91:E93"/>
    <mergeCell ref="B99:D101"/>
    <mergeCell ref="D106:E106"/>
    <mergeCell ref="D108:E108"/>
    <mergeCell ref="D82:E82"/>
    <mergeCell ref="D84:E84"/>
    <mergeCell ref="D104:E104"/>
  </mergeCells>
  <conditionalFormatting sqref="D46:F51">
    <cfRule type="notContainsBlanks" dxfId="100" priority="23">
      <formula>LEN(TRIM(D46))&gt;0</formula>
    </cfRule>
    <cfRule type="containsBlanks" dxfId="99" priority="24">
      <formula>LEN(TRIM(D46))=0</formula>
    </cfRule>
  </conditionalFormatting>
  <conditionalFormatting sqref="D46:F46">
    <cfRule type="expression" dxfId="98" priority="14">
      <formula>$G$46&lt;&gt;""</formula>
    </cfRule>
  </conditionalFormatting>
  <conditionalFormatting sqref="D47:F47">
    <cfRule type="expression" dxfId="97" priority="13">
      <formula>$G$47&lt;&gt;""</formula>
    </cfRule>
  </conditionalFormatting>
  <conditionalFormatting sqref="D48:F48">
    <cfRule type="expression" dxfId="96" priority="12">
      <formula>$G$48&lt;&gt;""</formula>
    </cfRule>
  </conditionalFormatting>
  <conditionalFormatting sqref="D49:F49">
    <cfRule type="expression" dxfId="95" priority="11">
      <formula>$G$49&lt;&gt;""</formula>
    </cfRule>
  </conditionalFormatting>
  <conditionalFormatting sqref="D50:F50">
    <cfRule type="expression" dxfId="94" priority="10">
      <formula>$G$50&lt;&gt;""</formula>
    </cfRule>
  </conditionalFormatting>
  <conditionalFormatting sqref="D51:F51">
    <cfRule type="expression" dxfId="93" priority="9">
      <formula>$G$51&lt;&gt;""</formula>
    </cfRule>
  </conditionalFormatting>
  <conditionalFormatting sqref="D23">
    <cfRule type="containsText" dxfId="92" priority="2" operator="containsText" text="Vyberte">
      <formula>NOT(ISERROR(SEARCH("Vyberte",D23)))</formula>
    </cfRule>
    <cfRule type="cellIs" dxfId="91" priority="5" operator="greaterThan">
      <formula>3</formula>
    </cfRule>
  </conditionalFormatting>
  <conditionalFormatting sqref="D38 H37:H39">
    <cfRule type="containsText" dxfId="90" priority="4" operator="containsText" text="uzpůsoben">
      <formula>NOT(ISERROR(SEARCH("uzpůsoben",D37)))</formula>
    </cfRule>
  </conditionalFormatting>
  <conditionalFormatting sqref="D104:E104 D106:E106 D108:E108 D110:E110 D112:E112 D114:E114">
    <cfRule type="expression" dxfId="89" priority="3">
      <formula>$D$102="NE"</formula>
    </cfRule>
  </conditionalFormatting>
  <conditionalFormatting sqref="D47:F47">
    <cfRule type="expression" dxfId="88" priority="1">
      <formula>$G$48&lt;&gt;""</formula>
    </cfRule>
  </conditionalFormatting>
  <dataValidations count="14">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operator="greaterThanOrEqual" allowBlank="1" showInputMessage="1" showErrorMessage="1" errorTitle="Neplatná hodnota" error="Projekt může začít nejdříve v lednu 2022. Prosím opravte." prompt="Uveďte předpokládáný začátek projektu ve formátu dd.mm.rrrr (například 01.01.2022)." sqref="D15" xr:uid="{B38C1182-51E5-4F93-8C14-84D38EB95356}">
      <formula1>44562</formula1>
    </dataValidation>
    <dataValidation allowBlank="1" showInputMessage="1" showErrorMessage="1" prompt="Zadejte telefonní číslo bez mezer. V případě českého telefonního čísla i bez předčíslí (např. 777666555)." sqref="D34:E34" xr:uid="{913ED4C3-65DD-4056-8A02-D4AD7ECE95AD}"/>
    <dataValidation allowBlank="1" showErrorMessage="1" sqref="E111 E104:E105 E107:E109 D104:D111" xr:uid="{D2ECB2BC-5E85-4772-9A69-CB686D4B2084}"/>
    <dataValidation allowBlank="1" showErrorMessage="1" prompt=" " sqref="D112:D114 E112:E113" xr:uid="{515534F7-F89E-4719-A181-44120CEF00F6}"/>
    <dataValidation type="textLength" errorStyle="warning" operator="lessThanOrEqual" allowBlank="1" showInputMessage="1" showErrorMessage="1" errorTitle="Překročení počtu znaků" error="Vámi zadaný text překračuje maximální povolenou délku 254 znaků. Text, prosím, zkraťte." prompt="Zadejte název projektu v anglickém jazyce o maximální délce 254 znaků." sqref="D11:E11" xr:uid="{C51D1CD7-848B-4922-9969-D6D0CBC5A645}">
      <formula1>254</formula1>
    </dataValidation>
    <dataValidation type="textLength" errorStyle="warning" operator="lessThanOrEqual" allowBlank="1" showInputMessage="1" showErrorMessage="1" errorTitle="Překočení počtu znaků" error="Vámi zadaný text překračuje maximální povolenou délku 254 znaků. Text, prosím, zkraťte." prompt="Zadejte název projektu v českém jazyce o maximální délce 254 znaků." sqref="D13:E13" xr:uid="{40987789-01CD-4A36-9DE2-0B56B07785A9}">
      <formula1>254</formula1>
    </dataValidation>
    <dataValidation errorStyle="warning" allowBlank="1" showInputMessage="1" showErrorMessage="1" errorTitle="Překročení počtu znaků" error="Vámi zadaný text překračuje maximální povolenou délku 1000 znaků. Text, prosím, zkraťte." prompt="Popište způsob naplnění cílů popiskem o maximální délce 1000 znaků." sqref="D21:E21" xr:uid="{D53B6722-AAD8-4AFE-B058-638A4500675D}"/>
    <dataValidation type="textLength" errorStyle="warning" operator="lessThanOrEqual" allowBlank="1" showInputMessage="1" showErrorMessage="1" errorTitle="Překročení počtu znaků" error="Vámi zadaný text překračuje maximální povolenou délku 500 znaků. Text, prosím, zkraťte." prompt="Zadejte komentář k výběru NPOV o maximální délce 500 znaků." sqref="D53:F53" xr:uid="{58CDD9D0-6FE8-4597-800F-2585D0640D59}">
      <formula1>500</formula1>
    </dataValidation>
    <dataValidation type="textLength" errorStyle="warning" operator="lessThanOrEqual" allowBlank="1" showInputMessage="1" showErrorMessage="1" errorTitle="Překročení počtu znaků." error="Vámi zadaný text překračuje maximální povolenou délku 500 znaků. Text, prosím, zkraťte." prompt="Vyplňte pouze v případě, že Vaše odpověď zní &quot;ANO&quot;. Délka vysvětlení nesmí překročit 500 znaků." sqref="D91:E93" xr:uid="{62697B96-F323-4BE0-BB76-A3F5F0F6EEA4}">
      <formula1>500</formula1>
    </dataValidation>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D80:E80 D82:E82 D84:E84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D102</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číselníky!$AB$2:$AB$122</xm:f>
          </x14:formula1>
          <xm:sqref>D74:E74</xm:sqref>
        </x14:dataValidation>
        <x14:dataValidation type="list" allowBlank="1" xr:uid="{415F82A3-C914-472F-8442-F8998E5EAB6A}">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50"/>
    </row>
    <row r="2" spans="1:12" s="54" customFormat="1" ht="21.6" customHeight="1"/>
    <row r="3" spans="1:12" s="54" customFormat="1" ht="18" customHeight="1">
      <c r="B3" s="585" t="s">
        <v>1188</v>
      </c>
      <c r="C3" s="585"/>
      <c r="D3" s="585"/>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7" t="s">
        <v>786</v>
      </c>
      <c r="C6" s="588"/>
      <c r="D6" s="588"/>
      <c r="E6" s="588"/>
      <c r="F6" s="588"/>
      <c r="G6" s="588"/>
      <c r="H6" s="588"/>
      <c r="I6" s="588"/>
      <c r="J6" s="588"/>
      <c r="K6" s="589"/>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35" t="s">
        <v>184</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714"/>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710"/>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711"/>
      <c r="E15" s="712"/>
      <c r="F15" s="712"/>
      <c r="G15" s="713"/>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206</v>
      </c>
      <c r="C17" s="277"/>
      <c r="D17" s="570" t="s">
        <v>26</v>
      </c>
      <c r="E17" s="604"/>
      <c r="F17" s="604"/>
      <c r="G17" s="605"/>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223</v>
      </c>
      <c r="C19" s="277"/>
      <c r="D19" s="280" t="s">
        <v>26</v>
      </c>
      <c r="E19" s="403" t="s">
        <v>1038</v>
      </c>
      <c r="F19" s="271"/>
      <c r="G19" s="496"/>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233</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251</v>
      </c>
      <c r="C23" s="277"/>
      <c r="D23" s="335" t="s">
        <v>252</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749</v>
      </c>
      <c r="C26" s="339"/>
      <c r="D26" s="601"/>
      <c r="E26" s="602"/>
      <c r="F26" s="602"/>
      <c r="G26" s="602"/>
      <c r="H26" s="603"/>
      <c r="I26" s="209"/>
      <c r="J26" s="269"/>
      <c r="K26" s="209"/>
    </row>
    <row r="27" spans="2:12" s="84" customFormat="1" ht="5.25" customHeight="1">
      <c r="B27" s="161"/>
      <c r="C27" s="161"/>
      <c r="D27" s="161"/>
      <c r="E27" s="161"/>
      <c r="F27" s="161"/>
      <c r="G27" s="161"/>
      <c r="H27" s="161"/>
      <c r="I27" s="161"/>
      <c r="J27" s="161"/>
      <c r="K27" s="161"/>
    </row>
    <row r="28" spans="2:12" s="47" customFormat="1" ht="10.9" customHeight="1">
      <c r="B28" s="599" t="s">
        <v>1166</v>
      </c>
      <c r="C28" s="599"/>
      <c r="D28" s="599"/>
      <c r="E28" s="161"/>
      <c r="F28" s="161"/>
      <c r="G28" s="271"/>
      <c r="H28" s="161"/>
      <c r="I28" s="161"/>
      <c r="J28" s="271"/>
      <c r="K28" s="161"/>
    </row>
    <row r="29" spans="2:12" s="47" customFormat="1" ht="27.6" customHeight="1">
      <c r="B29" s="599"/>
      <c r="C29" s="599"/>
      <c r="D29" s="599"/>
      <c r="E29" s="161"/>
      <c r="F29" s="161"/>
      <c r="G29" s="271"/>
      <c r="H29" s="161"/>
      <c r="I29" s="161"/>
      <c r="J29" s="271"/>
      <c r="K29" s="161"/>
    </row>
    <row r="30" spans="2:12" ht="15.75" customHeight="1">
      <c r="B30" s="282" t="s">
        <v>750</v>
      </c>
      <c r="C30" s="277"/>
      <c r="D30" s="280"/>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753</v>
      </c>
      <c r="C37" s="277"/>
      <c r="D37" s="278"/>
      <c r="E37" s="282" t="s">
        <v>754</v>
      </c>
      <c r="F37" s="277"/>
      <c r="G37" s="278"/>
      <c r="H37" s="282" t="s">
        <v>755</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392</v>
      </c>
      <c r="C39" s="277"/>
      <c r="D39" s="278"/>
      <c r="E39" s="277" t="s">
        <v>392</v>
      </c>
      <c r="F39" s="277"/>
      <c r="G39" s="278"/>
      <c r="H39" s="277" t="s">
        <v>392</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401</v>
      </c>
      <c r="C41" s="277"/>
      <c r="D41" s="278"/>
      <c r="E41" s="277" t="s">
        <v>401</v>
      </c>
      <c r="F41" s="277"/>
      <c r="G41" s="278"/>
      <c r="H41" s="277" t="s">
        <v>401</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00" t="s">
        <v>1161</v>
      </c>
      <c r="C46" s="600"/>
      <c r="D46" s="600"/>
      <c r="E46" s="345"/>
      <c r="F46" s="345"/>
      <c r="G46" s="345"/>
      <c r="H46" s="345"/>
      <c r="I46" s="345"/>
      <c r="J46" s="345"/>
      <c r="K46" s="345"/>
    </row>
    <row r="47" spans="2:11" ht="39" customHeight="1">
      <c r="B47" s="600"/>
      <c r="C47" s="600"/>
      <c r="D47" s="600"/>
      <c r="E47" s="307"/>
      <c r="F47" s="307"/>
      <c r="G47" s="307"/>
      <c r="H47" s="307"/>
      <c r="I47" s="307"/>
      <c r="J47" s="307"/>
      <c r="K47" s="307"/>
    </row>
    <row r="48" spans="2:11" s="84" customFormat="1" ht="18.75" customHeight="1">
      <c r="B48" s="343" t="s">
        <v>689</v>
      </c>
      <c r="C48" s="344"/>
      <c r="D48" s="307"/>
      <c r="E48" s="307"/>
      <c r="F48" s="307"/>
      <c r="G48" s="307"/>
      <c r="H48" s="307"/>
      <c r="I48" s="307"/>
      <c r="J48" s="307"/>
      <c r="K48" s="307"/>
    </row>
    <row r="49" spans="2:17" ht="15.75" customHeight="1">
      <c r="B49" s="600" t="s">
        <v>1162</v>
      </c>
      <c r="C49" s="600"/>
      <c r="D49" s="600"/>
      <c r="E49" s="345"/>
      <c r="F49" s="345"/>
      <c r="G49" s="346"/>
      <c r="H49" s="345"/>
      <c r="I49" s="345"/>
      <c r="J49" s="346"/>
      <c r="K49" s="345"/>
    </row>
    <row r="50" spans="2:17" s="57" customFormat="1" ht="38.450000000000003" customHeight="1">
      <c r="B50" s="600"/>
      <c r="C50" s="600"/>
      <c r="D50" s="600"/>
      <c r="E50" s="345"/>
      <c r="F50" s="345"/>
      <c r="G50" s="346"/>
      <c r="H50" s="345"/>
      <c r="I50" s="345"/>
      <c r="J50" s="346"/>
      <c r="K50" s="345"/>
    </row>
    <row r="51" spans="2:17" ht="15.75" customHeight="1">
      <c r="B51" s="282" t="s">
        <v>756</v>
      </c>
      <c r="C51" s="347"/>
      <c r="D51" s="278"/>
      <c r="E51" s="282" t="s">
        <v>757</v>
      </c>
      <c r="F51" s="348"/>
      <c r="G51" s="278"/>
      <c r="H51" s="282" t="s">
        <v>758</v>
      </c>
      <c r="I51" s="348"/>
      <c r="J51" s="278"/>
      <c r="K51" s="307"/>
    </row>
    <row r="52" spans="2:17" ht="15.75" customHeight="1">
      <c r="B52" s="349"/>
      <c r="C52" s="314"/>
      <c r="D52" s="350"/>
      <c r="E52" s="349"/>
      <c r="F52" s="314"/>
      <c r="G52" s="307"/>
      <c r="H52" s="349"/>
      <c r="I52" s="314"/>
      <c r="J52" s="307"/>
      <c r="K52" s="307"/>
    </row>
    <row r="53" spans="2:17" ht="15.75" customHeight="1">
      <c r="B53" s="282" t="s">
        <v>392</v>
      </c>
      <c r="C53" s="348"/>
      <c r="D53" s="278"/>
      <c r="E53" s="282" t="s">
        <v>392</v>
      </c>
      <c r="F53" s="348"/>
      <c r="G53" s="278"/>
      <c r="H53" s="282" t="s">
        <v>392</v>
      </c>
      <c r="I53" s="348"/>
      <c r="J53" s="278"/>
      <c r="K53" s="307"/>
    </row>
    <row r="54" spans="2:17" ht="15.75" customHeight="1">
      <c r="B54" s="349"/>
      <c r="C54" s="314"/>
      <c r="D54" s="350"/>
      <c r="E54" s="349"/>
      <c r="F54" s="314"/>
      <c r="G54" s="307"/>
      <c r="H54" s="349"/>
      <c r="I54" s="314"/>
      <c r="J54" s="307"/>
      <c r="K54" s="307"/>
    </row>
    <row r="55" spans="2:17" ht="15.75" customHeight="1">
      <c r="B55" s="282" t="s">
        <v>197</v>
      </c>
      <c r="C55" s="348"/>
      <c r="D55" s="278"/>
      <c r="E55" s="282" t="s">
        <v>197</v>
      </c>
      <c r="F55" s="348"/>
      <c r="G55" s="278"/>
      <c r="H55" s="282" t="s">
        <v>197</v>
      </c>
      <c r="I55" s="348"/>
      <c r="J55" s="278"/>
      <c r="K55" s="307"/>
    </row>
    <row r="56" spans="2:17" ht="15.75" customHeight="1">
      <c r="B56" s="349"/>
      <c r="C56" s="314"/>
      <c r="D56" s="350"/>
      <c r="E56" s="349"/>
      <c r="F56" s="314"/>
      <c r="G56" s="307"/>
      <c r="H56" s="349"/>
      <c r="I56" s="314"/>
      <c r="J56" s="307"/>
      <c r="K56" s="307"/>
    </row>
    <row r="57" spans="2:17" ht="15.75" customHeight="1">
      <c r="B57" s="277" t="s">
        <v>1050</v>
      </c>
      <c r="C57" s="348"/>
      <c r="D57" s="278"/>
      <c r="E57" s="277" t="s">
        <v>1050</v>
      </c>
      <c r="F57" s="351"/>
      <c r="G57" s="278"/>
      <c r="H57" s="277" t="s">
        <v>1050</v>
      </c>
      <c r="I57" s="351"/>
      <c r="J57" s="278"/>
      <c r="K57" s="307"/>
    </row>
    <row r="58" spans="2:17" ht="15.75" customHeight="1">
      <c r="B58" s="349"/>
      <c r="C58" s="314"/>
      <c r="D58" s="350"/>
      <c r="E58" s="349"/>
      <c r="F58" s="314"/>
      <c r="G58" s="307"/>
      <c r="H58" s="349"/>
      <c r="I58" s="314"/>
      <c r="J58" s="307"/>
      <c r="K58" s="307"/>
    </row>
    <row r="59" spans="2:17" ht="15.75" customHeight="1">
      <c r="B59" s="282" t="s">
        <v>706</v>
      </c>
      <c r="C59" s="348"/>
      <c r="D59" s="352"/>
      <c r="E59" s="282" t="s">
        <v>706</v>
      </c>
      <c r="F59" s="348"/>
      <c r="G59" s="353"/>
      <c r="H59" s="282" t="s">
        <v>706</v>
      </c>
      <c r="I59" s="348"/>
      <c r="J59" s="353"/>
      <c r="K59" s="307"/>
    </row>
    <row r="60" spans="2:17" ht="15.75" customHeight="1">
      <c r="B60" s="349"/>
      <c r="C60" s="314"/>
      <c r="D60" s="350"/>
      <c r="E60" s="349"/>
      <c r="F60" s="314"/>
      <c r="G60" s="307"/>
      <c r="H60" s="349"/>
      <c r="I60" s="314"/>
      <c r="J60" s="307"/>
      <c r="K60" s="307"/>
    </row>
    <row r="61" spans="2:17" ht="30" customHeight="1">
      <c r="B61" s="282" t="s">
        <v>707</v>
      </c>
      <c r="C61" s="348"/>
      <c r="D61" s="710"/>
      <c r="E61" s="282" t="s">
        <v>707</v>
      </c>
      <c r="F61" s="348"/>
      <c r="G61" s="710"/>
      <c r="H61" s="282" t="s">
        <v>707</v>
      </c>
      <c r="I61" s="348"/>
      <c r="J61" s="710"/>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789</v>
      </c>
      <c r="C64" s="347"/>
      <c r="D64" s="278"/>
      <c r="E64" s="277" t="s">
        <v>790</v>
      </c>
      <c r="F64" s="348"/>
      <c r="G64" s="278"/>
      <c r="H64" s="277" t="s">
        <v>791</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392</v>
      </c>
      <c r="C66" s="348"/>
      <c r="D66" s="278"/>
      <c r="E66" s="282" t="s">
        <v>392</v>
      </c>
      <c r="F66" s="348"/>
      <c r="G66" s="278"/>
      <c r="H66" s="282" t="s">
        <v>392</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197</v>
      </c>
      <c r="C68" s="348"/>
      <c r="D68" s="278"/>
      <c r="E68" s="282" t="s">
        <v>197</v>
      </c>
      <c r="F68" s="348"/>
      <c r="G68" s="278"/>
      <c r="H68" s="282" t="s">
        <v>197</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1050</v>
      </c>
      <c r="C70" s="348"/>
      <c r="D70" s="278"/>
      <c r="E70" s="277" t="s">
        <v>1050</v>
      </c>
      <c r="F70" s="351"/>
      <c r="G70" s="278"/>
      <c r="H70" s="277" t="s">
        <v>1050</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706</v>
      </c>
      <c r="C72" s="348"/>
      <c r="D72" s="354"/>
      <c r="E72" s="282" t="s">
        <v>706</v>
      </c>
      <c r="F72" s="348"/>
      <c r="G72" s="353"/>
      <c r="H72" s="282" t="s">
        <v>706</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30" customHeight="1">
      <c r="B74" s="282" t="s">
        <v>707</v>
      </c>
      <c r="C74" s="348"/>
      <c r="D74" s="710"/>
      <c r="E74" s="282" t="s">
        <v>707</v>
      </c>
      <c r="F74" s="348"/>
      <c r="G74" s="710"/>
      <c r="H74" s="282" t="s">
        <v>707</v>
      </c>
      <c r="I74" s="348"/>
      <c r="J74" s="710"/>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s="57" customFormat="1" ht="306.60000000000002" customHeight="1">
      <c r="B79" s="600" t="s">
        <v>1201</v>
      </c>
      <c r="C79" s="600"/>
      <c r="D79" s="600"/>
      <c r="E79" s="307"/>
      <c r="F79" s="307"/>
      <c r="G79" s="695"/>
      <c r="H79" s="709"/>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9.6" customHeight="1">
      <c r="B84" s="607" t="s">
        <v>1200</v>
      </c>
      <c r="C84" s="607"/>
      <c r="D84" s="607"/>
      <c r="E84" s="345"/>
      <c r="F84" s="345"/>
      <c r="G84" s="346"/>
      <c r="H84" s="345"/>
      <c r="I84" s="345"/>
      <c r="J84" s="346"/>
      <c r="K84" s="345"/>
      <c r="L84" s="7"/>
      <c r="M84" s="7"/>
      <c r="N84" s="7"/>
      <c r="O84" s="7"/>
      <c r="P84" s="7"/>
      <c r="Q84" s="7"/>
    </row>
    <row r="85" spans="2:17" ht="15.75" customHeight="1">
      <c r="B85" s="277" t="s">
        <v>792</v>
      </c>
      <c r="C85" s="348"/>
      <c r="D85" s="278"/>
      <c r="E85" s="277" t="s">
        <v>793</v>
      </c>
      <c r="F85" s="348"/>
      <c r="G85" s="278"/>
      <c r="H85" s="277" t="s">
        <v>794</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185</v>
      </c>
      <c r="C87" s="348"/>
      <c r="D87" s="278"/>
      <c r="E87" s="282" t="s">
        <v>185</v>
      </c>
      <c r="F87" s="348"/>
      <c r="G87" s="278"/>
      <c r="H87" s="282" t="s">
        <v>185</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706</v>
      </c>
      <c r="C89" s="348"/>
      <c r="D89" s="352"/>
      <c r="E89" s="282" t="s">
        <v>706</v>
      </c>
      <c r="F89" s="348"/>
      <c r="G89" s="352"/>
      <c r="H89" s="282" t="s">
        <v>706</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795</v>
      </c>
      <c r="C92" s="348"/>
      <c r="D92" s="278"/>
      <c r="E92" s="277" t="s">
        <v>796</v>
      </c>
      <c r="F92" s="348"/>
      <c r="G92" s="278"/>
      <c r="H92" s="277" t="s">
        <v>797</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185</v>
      </c>
      <c r="C94" s="348"/>
      <c r="D94" s="278"/>
      <c r="E94" s="282" t="s">
        <v>185</v>
      </c>
      <c r="F94" s="348"/>
      <c r="G94" s="278"/>
      <c r="H94" s="282" t="s">
        <v>185</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706</v>
      </c>
      <c r="C96" s="348"/>
      <c r="D96" s="352"/>
      <c r="E96" s="282" t="s">
        <v>706</v>
      </c>
      <c r="F96" s="348"/>
      <c r="G96" s="352"/>
      <c r="H96" s="282" t="s">
        <v>706</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3"/>
      <c r="C101" s="543"/>
      <c r="D101" s="543"/>
      <c r="E101" s="543"/>
      <c r="F101" s="543"/>
      <c r="G101" s="543"/>
      <c r="H101" s="543"/>
      <c r="I101" s="543"/>
      <c r="J101" s="608" t="str">
        <f>Pokyny!E46</f>
        <v xml:space="preserve"> Verze 2: duben 2021.</v>
      </c>
      <c r="K101" s="608"/>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06" t="s">
        <v>783</v>
      </c>
      <c r="K106" s="606"/>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CgvtvF5PcKLyz7s3REamDjMBL+Qs8acvZJ+lRBfk3hVPy0l+nXCtqkcLry+9mPu4xMoEe9VSsmSsLxx3+c5Zcg==" saltValue="qfQExrwxmVe13lgZiZx2Xg=="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J106:K106"/>
    <mergeCell ref="B79:D79"/>
    <mergeCell ref="B84:D84"/>
    <mergeCell ref="G79:H79"/>
    <mergeCell ref="J101:K101"/>
    <mergeCell ref="B3:D3"/>
    <mergeCell ref="B28:D29"/>
    <mergeCell ref="B49:D50"/>
    <mergeCell ref="B46:D47"/>
    <mergeCell ref="D26:H26"/>
    <mergeCell ref="B6:K6"/>
    <mergeCell ref="D15:G15"/>
    <mergeCell ref="D17:G17"/>
  </mergeCells>
  <conditionalFormatting sqref="D21">
    <cfRule type="expression" dxfId="87" priority="12">
      <formula>$D$19&lt;&gt;"VO - výzkumná organizace"</formula>
    </cfRule>
  </conditionalFormatting>
  <conditionalFormatting sqref="E21">
    <cfRule type="containsText" dxfId="86" priority="11"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85" priority="6">
      <formula>$D$19="VO - výzkumná organizace"</formula>
    </cfRule>
  </conditionalFormatting>
  <conditionalFormatting sqref="J79">
    <cfRule type="containsText" dxfId="84" priority="5" operator="containsText" text="relevantní">
      <formula>NOT(ISERROR(SEARCH("relevantní",J79)))</formula>
    </cfRule>
  </conditionalFormatting>
  <conditionalFormatting sqref="D51 D53 D55 D57 D59 D61 G51 G53 G55 G57 G59 G61 J61 J59 J57 J55 J53 J51 D64 D66 D68 D70 D72 D74 G74 G72 G70 G68 G66 G64 J64 J66 J68 J70 J72 J74 G79:H79 D85 D87 D89 D92 D94 D96 G96 G94 G92 G89 G87 G85 J85 J87 J89 J92 J94 J96">
    <cfRule type="expression" dxfId="83" priority="1">
      <formula>$D$21="ostatní VO - výzkumná organizace mimo VVI, VVS a AV ČR"</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85" t="s">
        <v>1055</v>
      </c>
      <c r="C3" s="585"/>
      <c r="D3" s="585"/>
      <c r="E3" s="585"/>
      <c r="F3" s="585"/>
      <c r="G3" s="585"/>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7" t="str">
        <f>IF('Identifikační údaje projektu'!D23=1,"","Další účastník č. 1")</f>
        <v>Další účastník č. 1</v>
      </c>
      <c r="C6" s="588"/>
      <c r="D6" s="588"/>
      <c r="E6" s="588"/>
      <c r="F6" s="588"/>
      <c r="G6" s="588"/>
      <c r="H6" s="588"/>
      <c r="I6" s="588"/>
      <c r="J6" s="588"/>
      <c r="K6" s="589"/>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714"/>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710"/>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695"/>
      <c r="E15" s="700"/>
      <c r="F15" s="700"/>
      <c r="G15" s="696"/>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0" t="s">
        <v>26</v>
      </c>
      <c r="E17" s="604"/>
      <c r="F17" s="604"/>
      <c r="G17" s="605"/>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749</v>
      </c>
      <c r="C26" s="339"/>
      <c r="D26" s="601"/>
      <c r="E26" s="602"/>
      <c r="F26" s="602"/>
      <c r="G26" s="602"/>
      <c r="H26" s="603"/>
      <c r="I26" s="209"/>
      <c r="J26" s="269"/>
      <c r="K26" s="209"/>
    </row>
    <row r="27" spans="2:12" ht="5.25" customHeight="1">
      <c r="B27" s="161"/>
      <c r="C27" s="161"/>
      <c r="D27" s="161"/>
      <c r="E27" s="161"/>
      <c r="F27" s="161"/>
      <c r="G27" s="161"/>
      <c r="H27" s="161"/>
      <c r="I27" s="161"/>
      <c r="J27" s="161"/>
      <c r="K27" s="161"/>
    </row>
    <row r="28" spans="2:12" s="47" customFormat="1" ht="10.9" customHeight="1">
      <c r="B28" s="599" t="s">
        <v>1197</v>
      </c>
      <c r="C28" s="599"/>
      <c r="D28" s="599"/>
      <c r="E28" s="161"/>
      <c r="F28" s="161"/>
      <c r="G28" s="271"/>
      <c r="H28" s="161"/>
      <c r="I28" s="161"/>
      <c r="J28" s="271"/>
      <c r="K28" s="161"/>
    </row>
    <row r="29" spans="2:12" s="47" customFormat="1" ht="27.6" customHeight="1">
      <c r="B29" s="599"/>
      <c r="C29" s="599"/>
      <c r="D29" s="599"/>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0" t="s">
        <v>1163</v>
      </c>
      <c r="C46" s="600"/>
      <c r="D46" s="600"/>
      <c r="E46" s="307"/>
      <c r="F46" s="307"/>
      <c r="G46" s="307"/>
      <c r="H46" s="307"/>
      <c r="I46" s="307"/>
      <c r="J46" s="307"/>
      <c r="K46" s="307"/>
    </row>
    <row r="47" spans="2:11" ht="41.25" customHeight="1">
      <c r="B47" s="600"/>
      <c r="C47" s="600"/>
      <c r="D47" s="600"/>
      <c r="E47" s="307"/>
      <c r="F47" s="307"/>
      <c r="G47" s="307"/>
      <c r="H47" s="307"/>
      <c r="I47" s="307"/>
      <c r="J47" s="307"/>
      <c r="K47" s="307"/>
    </row>
    <row r="48" spans="2:11" ht="18.75" customHeight="1">
      <c r="B48" s="343" t="s">
        <v>689</v>
      </c>
      <c r="C48" s="344"/>
      <c r="D48" s="307"/>
      <c r="E48" s="307"/>
      <c r="F48" s="307"/>
      <c r="G48" s="307"/>
      <c r="H48" s="307"/>
      <c r="I48" s="307"/>
      <c r="J48" s="307"/>
      <c r="K48" s="307"/>
    </row>
    <row r="49" spans="2:11" ht="15.75" customHeight="1">
      <c r="B49" s="600" t="s">
        <v>1162</v>
      </c>
      <c r="C49" s="600"/>
      <c r="D49" s="600"/>
      <c r="E49" s="345"/>
      <c r="F49" s="345"/>
      <c r="G49" s="346"/>
      <c r="H49" s="345"/>
      <c r="I49" s="345"/>
      <c r="J49" s="346"/>
      <c r="K49" s="345"/>
    </row>
    <row r="50" spans="2:11" ht="38.450000000000003" customHeight="1">
      <c r="B50" s="600"/>
      <c r="C50" s="600"/>
      <c r="D50" s="600"/>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1050</v>
      </c>
      <c r="C57" s="348"/>
      <c r="D57" s="278"/>
      <c r="E57" s="277" t="s">
        <v>1050</v>
      </c>
      <c r="F57" s="351"/>
      <c r="G57" s="278"/>
      <c r="H57" s="277" t="s">
        <v>1050</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710"/>
      <c r="E61" s="282" t="s">
        <v>707</v>
      </c>
      <c r="F61" s="348"/>
      <c r="G61" s="710"/>
      <c r="H61" s="282" t="s">
        <v>707</v>
      </c>
      <c r="I61" s="348"/>
      <c r="J61" s="710"/>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1050</v>
      </c>
      <c r="C70" s="348"/>
      <c r="D70" s="278"/>
      <c r="E70" s="277" t="s">
        <v>1050</v>
      </c>
      <c r="F70" s="351"/>
      <c r="G70" s="278"/>
      <c r="H70" s="277" t="s">
        <v>1050</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710"/>
      <c r="E74" s="282" t="s">
        <v>707</v>
      </c>
      <c r="F74" s="348"/>
      <c r="G74" s="710"/>
      <c r="H74" s="282" t="s">
        <v>707</v>
      </c>
      <c r="I74" s="348"/>
      <c r="J74" s="710"/>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5" customHeight="1">
      <c r="B76" s="314"/>
      <c r="C76" s="314"/>
      <c r="D76" s="307"/>
      <c r="E76" s="307"/>
      <c r="F76" s="307"/>
      <c r="G76" s="307"/>
      <c r="H76" s="307"/>
      <c r="I76" s="307"/>
      <c r="J76" s="307"/>
      <c r="K76" s="307"/>
      <c r="L76" s="85"/>
      <c r="M76" s="85"/>
      <c r="N76" s="85"/>
      <c r="O76" s="85"/>
      <c r="P76" s="85"/>
      <c r="Q76" s="85"/>
    </row>
    <row r="77" spans="2:17" ht="19.149999999999999" customHeight="1">
      <c r="B77" s="343" t="s">
        <v>708</v>
      </c>
      <c r="C77" s="344"/>
      <c r="D77" s="307"/>
      <c r="E77" s="307"/>
      <c r="F77" s="307"/>
      <c r="G77" s="307"/>
      <c r="H77" s="307"/>
      <c r="I77" s="307"/>
      <c r="J77" s="307"/>
      <c r="K77" s="307"/>
      <c r="L77" s="7"/>
      <c r="M77" s="7"/>
      <c r="N77" s="7"/>
      <c r="O77" s="7"/>
      <c r="P77" s="7"/>
      <c r="Q77" s="7"/>
    </row>
    <row r="78" spans="2:17" ht="306" customHeight="1">
      <c r="B78" s="600" t="s">
        <v>1201</v>
      </c>
      <c r="C78" s="600"/>
      <c r="D78" s="600"/>
      <c r="E78" s="307"/>
      <c r="F78" s="307"/>
      <c r="G78" s="695"/>
      <c r="H78" s="709"/>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149999999999999" customHeight="1">
      <c r="B82" s="343" t="s">
        <v>709</v>
      </c>
      <c r="C82" s="344"/>
      <c r="D82" s="307"/>
      <c r="E82" s="307"/>
      <c r="F82" s="307"/>
      <c r="G82" s="307"/>
      <c r="H82" s="307"/>
      <c r="I82" s="307"/>
      <c r="J82" s="307"/>
      <c r="K82" s="307"/>
      <c r="L82" s="7"/>
      <c r="M82" s="7"/>
      <c r="N82" s="7"/>
      <c r="O82" s="7"/>
      <c r="P82" s="7"/>
      <c r="Q82" s="7"/>
    </row>
    <row r="83" spans="2:17" ht="34.15" customHeight="1">
      <c r="B83" s="607" t="s">
        <v>759</v>
      </c>
      <c r="C83" s="607"/>
      <c r="D83" s="607"/>
      <c r="E83" s="345"/>
      <c r="F83" s="345"/>
      <c r="G83" s="346"/>
      <c r="H83" s="345"/>
      <c r="I83" s="345"/>
      <c r="J83" s="346"/>
      <c r="K83" s="345"/>
      <c r="L83" s="7"/>
      <c r="M83" s="7"/>
      <c r="N83" s="7"/>
      <c r="O83" s="7"/>
      <c r="P83" s="7"/>
      <c r="Q83" s="7"/>
    </row>
    <row r="84" spans="2:17" ht="15.75" customHeight="1">
      <c r="B84" s="277" t="s">
        <v>798</v>
      </c>
      <c r="C84" s="348"/>
      <c r="D84" s="278"/>
      <c r="E84" s="277" t="s">
        <v>799</v>
      </c>
      <c r="F84" s="348"/>
      <c r="G84" s="278"/>
      <c r="H84" s="277" t="s">
        <v>800</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185</v>
      </c>
      <c r="C86" s="348"/>
      <c r="D86" s="278"/>
      <c r="E86" s="277" t="s">
        <v>185</v>
      </c>
      <c r="F86" s="348"/>
      <c r="G86" s="278"/>
      <c r="H86" s="277" t="s">
        <v>185</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706</v>
      </c>
      <c r="C88" s="348"/>
      <c r="D88" s="352"/>
      <c r="E88" s="277" t="s">
        <v>706</v>
      </c>
      <c r="F88" s="348"/>
      <c r="G88" s="352"/>
      <c r="H88" s="277" t="s">
        <v>706</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801</v>
      </c>
      <c r="C91" s="348"/>
      <c r="D91" s="278"/>
      <c r="E91" s="277" t="s">
        <v>802</v>
      </c>
      <c r="F91" s="348"/>
      <c r="G91" s="278"/>
      <c r="H91" s="277" t="s">
        <v>803</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185</v>
      </c>
      <c r="C93" s="348"/>
      <c r="D93" s="278"/>
      <c r="E93" s="277" t="s">
        <v>185</v>
      </c>
      <c r="F93" s="348"/>
      <c r="G93" s="278"/>
      <c r="H93" s="277" t="s">
        <v>185</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706</v>
      </c>
      <c r="C95" s="348"/>
      <c r="D95" s="352"/>
      <c r="E95" s="277" t="s">
        <v>706</v>
      </c>
      <c r="F95" s="348"/>
      <c r="G95" s="352"/>
      <c r="H95" s="277" t="s">
        <v>706</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3"/>
      <c r="C99" s="543"/>
      <c r="D99" s="543"/>
      <c r="E99" s="543"/>
      <c r="F99" s="543"/>
      <c r="G99" s="543"/>
      <c r="H99" s="543"/>
      <c r="I99" s="543"/>
      <c r="J99" s="608" t="str">
        <f>Pokyny!E46</f>
        <v xml:space="preserve"> Verze 2: duben 2021.</v>
      </c>
      <c r="K99" s="608"/>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09" t="s">
        <v>783</v>
      </c>
      <c r="K104" s="609"/>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KPka6H/8U7XCSymKgtuAMubGmV1O59Wvl2V2g1Zwk2N7N6SmVPD60jGpvdIwZCAxs0N54ptVmNd1jiYdAucdhg==" saltValue="6AiVHMuqcaGcOP0ZLIRObA==" spinCount="100000" sheet="1" selectLockedCells="1"/>
  <mergeCells count="13">
    <mergeCell ref="B3:G3"/>
    <mergeCell ref="D26:H26"/>
    <mergeCell ref="B28:D29"/>
    <mergeCell ref="B46:D47"/>
    <mergeCell ref="B6:K6"/>
    <mergeCell ref="D15:G15"/>
    <mergeCell ref="D17:G17"/>
    <mergeCell ref="J104:K104"/>
    <mergeCell ref="B83:D83"/>
    <mergeCell ref="B49:D50"/>
    <mergeCell ref="B78:D78"/>
    <mergeCell ref="G78:H78"/>
    <mergeCell ref="J99:K99"/>
  </mergeCells>
  <conditionalFormatting sqref="D21">
    <cfRule type="expression" dxfId="82" priority="10">
      <formula>$D$19&lt;&gt;"VO - výzkumná organizace"</formula>
    </cfRule>
  </conditionalFormatting>
  <conditionalFormatting sqref="E21">
    <cfRule type="containsText" dxfId="81" priority="9" operator="containsText" text="Nevyplněno">
      <formula>NOT(ISERROR(SEARCH("Nevyplněno",E21)))</formula>
    </cfRule>
  </conditionalFormatting>
  <conditionalFormatting sqref="J78">
    <cfRule type="containsText" dxfId="80" priority="3"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9" priority="2">
      <formula>$D$19="VO - výzkumná organizace"</formula>
    </cfRule>
  </conditionalFormatting>
  <conditionalFormatting sqref="D51 D53 D55 D57 D59 D61 D64 D66 D68 D70 D72 D74 G74 G72 G70 G68 G66 G64 G61 G59 G57 G55 G53 G51 J51 J53 J55 J57 J59 J61 J64 J66 J68 J70 J72 J74 G78:H78 D84 D86 D88 D91 D93 D95 G95 G93 G91 G88 G86 G84 J84 J86 J88 J91 J93 J95">
    <cfRule type="expression" dxfId="78" priority="1">
      <formula>$D$21="ostatní VO - výzkumná organizace mimo VVI, VVS a AV ČR"</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7"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52" t="s">
        <v>1056</v>
      </c>
      <c r="C3" s="552"/>
      <c r="D3" s="552"/>
      <c r="E3" s="552"/>
      <c r="F3" s="552"/>
      <c r="G3" s="552"/>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87" t="str">
        <f>IF('Identifikační údaje projektu'!D23=1,"",IF('Identifikační údaje projektu'!D23=2,"","Další účastník č. 2"))</f>
        <v>Další účastník č. 2</v>
      </c>
      <c r="C6" s="588"/>
      <c r="D6" s="588"/>
      <c r="E6" s="588"/>
      <c r="F6" s="588"/>
      <c r="G6" s="588"/>
      <c r="H6" s="588"/>
      <c r="I6" s="588"/>
      <c r="J6" s="588"/>
      <c r="K6" s="589"/>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714"/>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710"/>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695"/>
      <c r="E15" s="715"/>
      <c r="F15" s="715"/>
      <c r="G15" s="709"/>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0" t="s">
        <v>26</v>
      </c>
      <c r="E17" s="604"/>
      <c r="F17" s="604"/>
      <c r="G17" s="605"/>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749</v>
      </c>
      <c r="C26" s="339"/>
      <c r="D26" s="601"/>
      <c r="E26" s="602"/>
      <c r="F26" s="602"/>
      <c r="G26" s="602"/>
      <c r="H26" s="603"/>
      <c r="I26" s="209"/>
      <c r="J26" s="269"/>
      <c r="K26" s="209"/>
    </row>
    <row r="27" spans="2:12" ht="5.25" customHeight="1">
      <c r="B27" s="277"/>
      <c r="C27" s="277"/>
      <c r="D27" s="277"/>
      <c r="E27" s="277"/>
      <c r="F27" s="277"/>
      <c r="G27" s="277"/>
      <c r="H27" s="277"/>
      <c r="I27" s="277"/>
      <c r="J27" s="277"/>
      <c r="K27" s="277"/>
    </row>
    <row r="28" spans="2:12" s="47" customFormat="1" ht="10.9" customHeight="1">
      <c r="B28" s="599" t="s">
        <v>1198</v>
      </c>
      <c r="C28" s="599"/>
      <c r="D28" s="599"/>
      <c r="E28" s="161"/>
      <c r="F28" s="161"/>
      <c r="G28" s="271"/>
      <c r="H28" s="161"/>
      <c r="I28" s="161"/>
      <c r="J28" s="271"/>
      <c r="K28" s="161"/>
    </row>
    <row r="29" spans="2:12" s="47" customFormat="1" ht="27.6" customHeight="1">
      <c r="B29" s="599"/>
      <c r="C29" s="599"/>
      <c r="D29" s="599"/>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00" t="s">
        <v>1164</v>
      </c>
      <c r="C46" s="600"/>
      <c r="D46" s="600"/>
      <c r="E46" s="307"/>
      <c r="F46" s="307"/>
      <c r="G46" s="307"/>
      <c r="H46" s="307"/>
      <c r="I46" s="307"/>
      <c r="J46" s="307"/>
      <c r="K46" s="307"/>
    </row>
    <row r="47" spans="2:11" ht="37.15" customHeight="1">
      <c r="B47" s="600"/>
      <c r="C47" s="600"/>
      <c r="D47" s="600"/>
      <c r="E47" s="307"/>
      <c r="F47" s="307"/>
      <c r="G47" s="307"/>
      <c r="H47" s="307"/>
      <c r="I47" s="307"/>
      <c r="J47" s="307"/>
      <c r="K47" s="307"/>
    </row>
    <row r="48" spans="2:11" ht="19.149999999999999" customHeight="1">
      <c r="B48" s="343" t="s">
        <v>689</v>
      </c>
      <c r="C48" s="344"/>
      <c r="D48" s="307"/>
      <c r="E48" s="307"/>
      <c r="F48" s="307"/>
      <c r="G48" s="307"/>
      <c r="H48" s="307"/>
      <c r="I48" s="307"/>
      <c r="J48" s="307"/>
      <c r="K48" s="307"/>
    </row>
    <row r="49" spans="2:11" ht="15.75" customHeight="1">
      <c r="B49" s="600" t="s">
        <v>1162</v>
      </c>
      <c r="C49" s="600"/>
      <c r="D49" s="600"/>
      <c r="E49" s="345"/>
      <c r="F49" s="345"/>
      <c r="G49" s="346"/>
      <c r="H49" s="345"/>
      <c r="I49" s="345"/>
      <c r="J49" s="346"/>
      <c r="K49" s="345"/>
    </row>
    <row r="50" spans="2:11" ht="38.450000000000003" customHeight="1">
      <c r="B50" s="600"/>
      <c r="C50" s="600"/>
      <c r="D50" s="600"/>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1049</v>
      </c>
      <c r="C57" s="348"/>
      <c r="D57" s="278"/>
      <c r="E57" s="277" t="s">
        <v>1049</v>
      </c>
      <c r="F57" s="351"/>
      <c r="G57" s="278"/>
      <c r="H57" s="277" t="s">
        <v>1049</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710"/>
      <c r="E61" s="282" t="s">
        <v>707</v>
      </c>
      <c r="F61" s="348"/>
      <c r="G61" s="710"/>
      <c r="H61" s="282" t="s">
        <v>707</v>
      </c>
      <c r="I61" s="348"/>
      <c r="J61" s="710"/>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1049</v>
      </c>
      <c r="C70" s="348"/>
      <c r="D70" s="278"/>
      <c r="E70" s="277" t="s">
        <v>1049</v>
      </c>
      <c r="F70" s="351"/>
      <c r="G70" s="278"/>
      <c r="H70" s="277" t="s">
        <v>1049</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710"/>
      <c r="E74" s="282" t="s">
        <v>707</v>
      </c>
      <c r="F74" s="348"/>
      <c r="G74" s="710"/>
      <c r="H74" s="282" t="s">
        <v>707</v>
      </c>
      <c r="I74" s="348"/>
      <c r="J74" s="710"/>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ht="292.14999999999998" customHeight="1">
      <c r="B79" s="600" t="s">
        <v>1201</v>
      </c>
      <c r="C79" s="600"/>
      <c r="D79" s="600"/>
      <c r="E79" s="307"/>
      <c r="F79" s="307"/>
      <c r="G79" s="695"/>
      <c r="H79" s="709"/>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4.15" customHeight="1">
      <c r="B84" s="607" t="s">
        <v>759</v>
      </c>
      <c r="C84" s="607"/>
      <c r="D84" s="607"/>
      <c r="E84" s="345"/>
      <c r="F84" s="345"/>
      <c r="G84" s="346"/>
      <c r="H84" s="345"/>
      <c r="I84" s="345"/>
      <c r="J84" s="346"/>
      <c r="K84" s="345"/>
      <c r="L84" s="7"/>
      <c r="M84" s="7"/>
      <c r="N84" s="7"/>
      <c r="O84" s="7"/>
      <c r="P84" s="7"/>
      <c r="Q84" s="7"/>
    </row>
    <row r="85" spans="2:17" ht="15.75" customHeight="1">
      <c r="B85" s="277" t="s">
        <v>804</v>
      </c>
      <c r="C85" s="348"/>
      <c r="D85" s="278"/>
      <c r="E85" s="277" t="s">
        <v>805</v>
      </c>
      <c r="F85" s="348"/>
      <c r="G85" s="278"/>
      <c r="H85" s="277" t="s">
        <v>806</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185</v>
      </c>
      <c r="C87" s="348"/>
      <c r="D87" s="278"/>
      <c r="E87" s="277" t="s">
        <v>185</v>
      </c>
      <c r="F87" s="348"/>
      <c r="G87" s="278"/>
      <c r="H87" s="277" t="s">
        <v>185</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706</v>
      </c>
      <c r="C89" s="348"/>
      <c r="D89" s="352"/>
      <c r="E89" s="277" t="s">
        <v>706</v>
      </c>
      <c r="F89" s="348"/>
      <c r="G89" s="352"/>
      <c r="H89" s="277" t="s">
        <v>706</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807</v>
      </c>
      <c r="C92" s="348"/>
      <c r="D92" s="278"/>
      <c r="E92" s="277" t="s">
        <v>808</v>
      </c>
      <c r="F92" s="348"/>
      <c r="G92" s="278"/>
      <c r="H92" s="277" t="s">
        <v>809</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185</v>
      </c>
      <c r="C94" s="348"/>
      <c r="D94" s="278"/>
      <c r="E94" s="277" t="s">
        <v>185</v>
      </c>
      <c r="F94" s="348"/>
      <c r="G94" s="278"/>
      <c r="H94" s="277" t="s">
        <v>185</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706</v>
      </c>
      <c r="C96" s="348"/>
      <c r="D96" s="352"/>
      <c r="E96" s="277" t="s">
        <v>706</v>
      </c>
      <c r="F96" s="348"/>
      <c r="G96" s="352"/>
      <c r="H96" s="277" t="s">
        <v>706</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3"/>
      <c r="C100" s="543"/>
      <c r="D100" s="543"/>
      <c r="E100" s="543"/>
      <c r="F100" s="543"/>
      <c r="G100" s="543"/>
      <c r="H100" s="543"/>
      <c r="I100" s="543"/>
      <c r="J100" s="608" t="str">
        <f>Pokyny!E46</f>
        <v xml:space="preserve"> Verze 2: duben 2021.</v>
      </c>
      <c r="K100" s="608"/>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06" t="s">
        <v>783</v>
      </c>
      <c r="K105" s="606"/>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EFeE01iBQYQKSLuBfaJzMKpOftFCQqqK6pHUnU+cxDIS1eTl84Di2LZ1k3bHBt+baTlN8HIrJg5/4e62FpqR0A==" saltValue="4f3hSGUH2DXF2x3Um5200A=="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75" priority="9" operator="containsText" text="Nevyplněno">
      <formula>NOT(ISERROR(SEARCH("Nevyplněno",E21)))</formula>
    </cfRule>
  </conditionalFormatting>
  <conditionalFormatting sqref="D21">
    <cfRule type="expression" dxfId="74" priority="8">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3" priority="2">
      <formula>$D$19="VO - výzkumná organizace"</formula>
    </cfRule>
  </conditionalFormatting>
  <conditionalFormatting sqref="D51 D53 D55 D57 D59 D61 G51 G53 G55 G57 G59 G61 J51 J53 J55 J57 J59 J61 D64 D66 D68 D70 D72 D74 G64 G66 G68 G70 G72 G74 J64 J66 J68 J70 J72 J74 G79:H79 D85 D87 D89 D92 D94 D96 G85 G87 G89 G92 G94 G96 J85 J87 J89 J92 J94 J96">
    <cfRule type="expression" dxfId="72" priority="1">
      <formula>$D$21="ostatní VO - výzkumná organizace mimo VVI, VVS a AV ČR"</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6"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1024"/>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85" t="s">
        <v>1018</v>
      </c>
      <c r="C3" s="585"/>
      <c r="D3" s="585"/>
      <c r="E3" s="585"/>
      <c r="F3" s="585"/>
      <c r="G3" s="585"/>
      <c r="H3" s="585"/>
      <c r="I3" s="585"/>
      <c r="J3" s="585"/>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587" t="s">
        <v>1029</v>
      </c>
      <c r="C6" s="588"/>
      <c r="D6" s="588"/>
      <c r="E6" s="588"/>
      <c r="F6" s="588"/>
      <c r="G6" s="588"/>
      <c r="H6" s="588"/>
      <c r="I6" s="588"/>
      <c r="J6" s="588"/>
      <c r="K6" s="588"/>
      <c r="L6" s="588"/>
      <c r="M6" s="22"/>
    </row>
    <row r="7" spans="1:27" s="82" customFormat="1" ht="9.6" customHeight="1">
      <c r="B7" s="385"/>
      <c r="C7" s="385"/>
      <c r="D7" s="386"/>
      <c r="E7" s="386"/>
      <c r="F7" s="386"/>
      <c r="G7" s="386"/>
      <c r="H7" s="386"/>
      <c r="I7" s="386"/>
      <c r="J7" s="386"/>
      <c r="K7" s="386"/>
      <c r="L7" s="386"/>
      <c r="M7" s="387"/>
    </row>
    <row r="8" spans="1:27" ht="15.75" customHeight="1">
      <c r="B8" s="617" t="s">
        <v>710</v>
      </c>
      <c r="C8" s="617"/>
      <c r="D8" s="617"/>
      <c r="E8" s="617"/>
      <c r="F8" s="617"/>
      <c r="G8" s="617"/>
      <c r="H8" s="617"/>
      <c r="I8" s="388"/>
      <c r="J8" s="389"/>
      <c r="K8" s="389"/>
      <c r="L8" s="389"/>
      <c r="M8" s="24"/>
      <c r="N8" s="21"/>
      <c r="O8" s="21"/>
      <c r="P8" s="21"/>
      <c r="Q8" s="21"/>
      <c r="R8" s="21"/>
      <c r="S8" s="21"/>
      <c r="T8" s="21"/>
      <c r="U8" s="21"/>
      <c r="V8" s="21"/>
      <c r="W8" s="21"/>
      <c r="X8" s="21"/>
      <c r="Y8" s="21"/>
      <c r="Z8" s="21"/>
      <c r="AA8" s="21"/>
    </row>
    <row r="9" spans="1:27" s="47" customFormat="1" ht="43.9" customHeight="1">
      <c r="B9" s="618" t="s">
        <v>1167</v>
      </c>
      <c r="C9" s="618"/>
      <c r="D9" s="618"/>
      <c r="E9" s="618"/>
      <c r="F9" s="618"/>
      <c r="G9" s="618"/>
      <c r="H9" s="618"/>
      <c r="I9" s="618"/>
      <c r="J9" s="618"/>
      <c r="K9" s="263"/>
      <c r="L9" s="263"/>
      <c r="M9" s="86"/>
    </row>
    <row r="10" spans="1:27" s="47" customFormat="1" ht="13.5" customHeight="1">
      <c r="B10" s="549"/>
      <c r="C10" s="549"/>
      <c r="D10" s="549"/>
      <c r="E10" s="549"/>
      <c r="F10" s="549"/>
      <c r="G10" s="549"/>
      <c r="H10" s="549"/>
      <c r="I10" s="549"/>
      <c r="J10" s="549"/>
      <c r="K10" s="263"/>
      <c r="L10" s="263"/>
      <c r="M10" s="86"/>
    </row>
    <row r="11" spans="1:27" s="47" customFormat="1" ht="13.5" customHeight="1">
      <c r="B11" s="550" t="s">
        <v>1207</v>
      </c>
      <c r="C11" s="549"/>
      <c r="D11" s="415" t="s">
        <v>1160</v>
      </c>
      <c r="E11" s="549"/>
      <c r="F11" s="549"/>
      <c r="G11" s="549"/>
      <c r="H11" s="549"/>
      <c r="I11" s="549"/>
      <c r="J11" s="549"/>
      <c r="K11" s="263"/>
      <c r="L11" s="263"/>
      <c r="M11" s="86"/>
    </row>
    <row r="12" spans="1:27" s="47" customFormat="1" ht="13.5" customHeight="1">
      <c r="B12" s="549"/>
      <c r="C12" s="549"/>
      <c r="D12" s="549"/>
      <c r="E12" s="549"/>
      <c r="F12" s="549"/>
      <c r="G12" s="549"/>
      <c r="H12" s="549"/>
      <c r="I12" s="549"/>
      <c r="J12" s="549"/>
      <c r="K12" s="263"/>
      <c r="L12" s="263"/>
      <c r="M12" s="86"/>
    </row>
    <row r="13" spans="1:27" s="47" customFormat="1" ht="13.5" customHeight="1">
      <c r="B13" s="160"/>
      <c r="C13" s="160"/>
      <c r="D13" s="160"/>
      <c r="E13" s="160"/>
      <c r="F13" s="160"/>
      <c r="G13" s="160"/>
      <c r="H13" s="160"/>
      <c r="I13" s="160"/>
      <c r="J13" s="160"/>
      <c r="K13" s="160"/>
      <c r="L13" s="160"/>
      <c r="M13" s="86"/>
    </row>
    <row r="14" spans="1:27" ht="15.75" customHeight="1">
      <c r="B14" s="272" t="s">
        <v>711</v>
      </c>
      <c r="C14" s="273"/>
      <c r="D14" s="274"/>
      <c r="E14" s="274"/>
      <c r="F14" s="160"/>
      <c r="G14" s="160"/>
      <c r="H14" s="272" t="s">
        <v>712</v>
      </c>
      <c r="I14" s="273"/>
      <c r="J14" s="274"/>
      <c r="K14" s="274"/>
      <c r="L14" s="160"/>
      <c r="M14" s="30"/>
    </row>
    <row r="15" spans="1:27" s="84" customFormat="1" ht="3" customHeight="1">
      <c r="B15" s="271"/>
      <c r="C15" s="271"/>
      <c r="D15" s="271"/>
      <c r="E15" s="373"/>
      <c r="F15" s="271"/>
      <c r="G15" s="160"/>
      <c r="H15" s="271"/>
      <c r="I15" s="271"/>
      <c r="J15" s="271"/>
      <c r="K15" s="373"/>
      <c r="L15" s="271"/>
      <c r="M15" s="30"/>
    </row>
    <row r="16" spans="1:27" ht="15.75" customHeight="1">
      <c r="B16" s="275" t="s">
        <v>1008</v>
      </c>
      <c r="C16" s="276"/>
      <c r="D16" s="271"/>
      <c r="E16" s="373"/>
      <c r="F16" s="161"/>
      <c r="G16" s="160"/>
      <c r="H16" s="275" t="s">
        <v>1008</v>
      </c>
      <c r="I16" s="276"/>
      <c r="J16" s="271"/>
      <c r="K16" s="373"/>
      <c r="L16" s="161"/>
      <c r="M16" s="30"/>
    </row>
    <row r="17" spans="2:13" ht="6.75" customHeight="1">
      <c r="B17" s="277"/>
      <c r="C17" s="277"/>
      <c r="D17" s="271"/>
      <c r="E17" s="373"/>
      <c r="F17" s="161"/>
      <c r="G17" s="160"/>
      <c r="H17" s="277"/>
      <c r="I17" s="277"/>
      <c r="J17" s="271"/>
      <c r="K17" s="373"/>
      <c r="L17" s="161"/>
      <c r="M17" s="30"/>
    </row>
    <row r="18" spans="2:13" ht="37.5" customHeight="1">
      <c r="B18" s="277" t="s">
        <v>713</v>
      </c>
      <c r="C18" s="277"/>
      <c r="D18" s="710"/>
      <c r="E18" s="373"/>
      <c r="F18" s="279" t="str">
        <f>"Zapsáno znaků:      "&amp;LEN(D18)&amp;" z max. 150"</f>
        <v>Zapsáno znaků:      0 z max. 150</v>
      </c>
      <c r="G18" s="160"/>
      <c r="H18" s="277" t="s">
        <v>713</v>
      </c>
      <c r="I18" s="277"/>
      <c r="J18" s="710"/>
      <c r="K18" s="373"/>
      <c r="L18" s="372" t="str">
        <f>"Zapsáno znaků: "&amp;LEN(J18)&amp;" z max. 150"</f>
        <v>Zapsáno znaků: 0 z max. 150</v>
      </c>
      <c r="M18" s="30"/>
    </row>
    <row r="19" spans="2:13" ht="15.75" customHeight="1">
      <c r="B19" s="277"/>
      <c r="C19" s="277"/>
      <c r="D19" s="271"/>
      <c r="E19" s="373"/>
      <c r="F19" s="161"/>
      <c r="G19" s="160"/>
      <c r="H19" s="277"/>
      <c r="I19" s="277"/>
      <c r="J19" s="271"/>
      <c r="K19" s="373"/>
      <c r="L19" s="161"/>
      <c r="M19" s="30"/>
    </row>
    <row r="20" spans="2:13" ht="15.75" customHeight="1">
      <c r="B20" s="277" t="s">
        <v>714</v>
      </c>
      <c r="C20" s="277"/>
      <c r="D20" s="415" t="s">
        <v>1160</v>
      </c>
      <c r="E20" s="373"/>
      <c r="F20" s="161"/>
      <c r="G20" s="160"/>
      <c r="H20" s="277" t="s">
        <v>714</v>
      </c>
      <c r="I20" s="277"/>
      <c r="J20" s="415" t="s">
        <v>1160</v>
      </c>
      <c r="K20" s="373"/>
      <c r="L20" s="161"/>
      <c r="M20" s="30"/>
    </row>
    <row r="21" spans="2:13" s="84" customFormat="1" ht="9.75" customHeight="1">
      <c r="B21" s="277"/>
      <c r="C21" s="277"/>
      <c r="D21" s="161"/>
      <c r="E21" s="419"/>
      <c r="F21" s="161"/>
      <c r="G21" s="160"/>
      <c r="H21" s="277"/>
      <c r="I21" s="277"/>
      <c r="J21" s="161"/>
      <c r="K21" s="419"/>
      <c r="L21" s="161"/>
      <c r="M21" s="30"/>
    </row>
    <row r="22" spans="2:13" ht="15.75" customHeight="1">
      <c r="B22" s="275"/>
      <c r="C22" s="277"/>
      <c r="D22" s="419"/>
      <c r="E22" s="373"/>
      <c r="F22" s="277"/>
      <c r="G22" s="281"/>
      <c r="H22" s="277"/>
      <c r="I22" s="277"/>
      <c r="J22" s="419"/>
      <c r="K22" s="373"/>
      <c r="L22" s="277"/>
      <c r="M22" s="30"/>
    </row>
    <row r="23" spans="2:13" ht="15.75" customHeight="1">
      <c r="B23" s="610" t="s">
        <v>1048</v>
      </c>
      <c r="C23" s="283"/>
      <c r="D23" s="716"/>
      <c r="E23" s="373"/>
      <c r="F23" s="277"/>
      <c r="G23" s="281"/>
      <c r="H23" s="610" t="s">
        <v>1048</v>
      </c>
      <c r="I23" s="283"/>
      <c r="J23" s="716"/>
      <c r="K23" s="373"/>
      <c r="L23" s="277"/>
      <c r="M23" s="30"/>
    </row>
    <row r="24" spans="2:13" s="84" customFormat="1" ht="15.75" customHeight="1">
      <c r="B24" s="610"/>
      <c r="C24" s="283"/>
      <c r="D24" s="717"/>
      <c r="E24" s="373"/>
      <c r="F24" s="277"/>
      <c r="G24" s="281"/>
      <c r="H24" s="610"/>
      <c r="I24" s="283"/>
      <c r="J24" s="717"/>
      <c r="K24" s="373"/>
      <c r="L24" s="277"/>
      <c r="M24" s="30"/>
    </row>
    <row r="25" spans="2:13" ht="15.75" customHeight="1">
      <c r="B25" s="610"/>
      <c r="C25" s="284"/>
      <c r="D25" s="418"/>
      <c r="E25" s="373"/>
      <c r="F25" s="285"/>
      <c r="G25" s="281"/>
      <c r="H25" s="610"/>
      <c r="I25" s="284"/>
      <c r="J25" s="615"/>
      <c r="K25" s="373"/>
      <c r="L25" s="285"/>
      <c r="M25" s="30"/>
    </row>
    <row r="26" spans="2:13" ht="15.75" customHeight="1">
      <c r="B26" s="235"/>
      <c r="C26" s="235"/>
      <c r="D26" s="418"/>
      <c r="E26" s="373"/>
      <c r="F26" s="285"/>
      <c r="G26" s="281"/>
      <c r="H26" s="235"/>
      <c r="I26" s="235"/>
      <c r="J26" s="616"/>
      <c r="K26" s="373"/>
      <c r="L26" s="285"/>
      <c r="M26" s="30"/>
    </row>
    <row r="27" spans="2:13" ht="15.75" customHeight="1">
      <c r="B27" s="610" t="s">
        <v>1152</v>
      </c>
      <c r="C27" s="286"/>
      <c r="D27" s="702"/>
      <c r="E27" s="373"/>
      <c r="F27" s="612"/>
      <c r="G27" s="281"/>
      <c r="H27" s="610" t="s">
        <v>1152</v>
      </c>
      <c r="I27" s="283"/>
      <c r="J27" s="722"/>
      <c r="K27" s="373"/>
      <c r="L27" s="612"/>
      <c r="M27" s="30"/>
    </row>
    <row r="28" spans="2:13" ht="15.75" customHeight="1">
      <c r="B28" s="610"/>
      <c r="C28" s="286"/>
      <c r="D28" s="719"/>
      <c r="E28" s="373"/>
      <c r="F28" s="614"/>
      <c r="G28" s="281"/>
      <c r="H28" s="610"/>
      <c r="I28" s="235"/>
      <c r="J28" s="723"/>
      <c r="K28" s="373"/>
      <c r="L28" s="612"/>
      <c r="M28" s="30"/>
    </row>
    <row r="29" spans="2:13" ht="45.75" customHeight="1">
      <c r="B29" s="610"/>
      <c r="C29" s="235"/>
      <c r="D29" s="720"/>
      <c r="E29" s="373"/>
      <c r="F29" s="614"/>
      <c r="G29" s="281"/>
      <c r="H29" s="610"/>
      <c r="I29" s="235"/>
      <c r="J29" s="720"/>
      <c r="K29" s="373"/>
      <c r="L29" s="612"/>
      <c r="M29" s="30"/>
    </row>
    <row r="30" spans="2:13" ht="15.75" customHeight="1">
      <c r="B30" s="277"/>
      <c r="C30" s="277"/>
      <c r="D30" s="418"/>
      <c r="E30" s="373"/>
      <c r="F30" s="277"/>
      <c r="G30" s="281"/>
      <c r="H30" s="277"/>
      <c r="I30" s="277"/>
      <c r="J30" s="418"/>
      <c r="K30" s="373"/>
      <c r="L30" s="277"/>
      <c r="M30" s="30"/>
    </row>
    <row r="31" spans="2:13" ht="62.25" customHeight="1">
      <c r="B31" s="417" t="s">
        <v>1165</v>
      </c>
      <c r="C31" s="283"/>
      <c r="D31" s="710"/>
      <c r="E31" s="373"/>
      <c r="F31" s="279" t="str">
        <f>"Zapsáno znaků:      "&amp;LEN(D31)&amp;" z max. 150"</f>
        <v>Zapsáno znaků:      0 z max. 150</v>
      </c>
      <c r="G31" s="281"/>
      <c r="H31" s="474" t="s">
        <v>1165</v>
      </c>
      <c r="I31" s="283"/>
      <c r="J31" s="710"/>
      <c r="K31" s="373"/>
      <c r="L31" s="372" t="str">
        <f>"Zapsáno znaků: "&amp;LEN(J31)&amp;" z max. 150"</f>
        <v>Zapsáno znaků: 0 z max. 150</v>
      </c>
      <c r="M31" s="30"/>
    </row>
    <row r="32" spans="2:13" ht="15.75" customHeight="1">
      <c r="B32" s="235"/>
      <c r="C32" s="235"/>
      <c r="D32" s="212"/>
      <c r="E32" s="373"/>
      <c r="F32" s="235"/>
      <c r="G32" s="613"/>
      <c r="H32" s="235"/>
      <c r="I32" s="235"/>
      <c r="J32" s="287"/>
      <c r="K32" s="373"/>
      <c r="L32" s="371"/>
      <c r="M32" s="36"/>
    </row>
    <row r="33" spans="2:13" ht="67.5" customHeight="1">
      <c r="B33" s="283" t="s">
        <v>784</v>
      </c>
      <c r="C33" s="283"/>
      <c r="D33" s="710"/>
      <c r="E33" s="373"/>
      <c r="F33" s="279" t="str">
        <f>"Zapsáno znaků:      "&amp;LEN(D33)&amp;" z max. 150"</f>
        <v>Zapsáno znaků:      0 z max. 150</v>
      </c>
      <c r="G33" s="613"/>
      <c r="H33" s="283" t="s">
        <v>784</v>
      </c>
      <c r="I33" s="283"/>
      <c r="J33" s="710"/>
      <c r="K33" s="373"/>
      <c r="L33" s="372" t="str">
        <f>"Zapsáno znaků: "&amp;LEN(J33)&amp;" z max. 150"</f>
        <v>Zapsáno znaků: 0 z max. 150</v>
      </c>
      <c r="M33" s="36"/>
    </row>
    <row r="34" spans="2:13" ht="15.75" customHeight="1">
      <c r="B34" s="235"/>
      <c r="C34" s="235"/>
      <c r="D34" s="212"/>
      <c r="E34" s="212"/>
      <c r="F34" s="235"/>
      <c r="G34" s="288"/>
      <c r="H34" s="235"/>
      <c r="I34" s="235"/>
      <c r="J34" s="235"/>
      <c r="K34" s="371"/>
      <c r="L34" s="235"/>
      <c r="M34" s="36"/>
    </row>
    <row r="35" spans="2:13" ht="62.45" customHeight="1">
      <c r="B35" s="277" t="s">
        <v>1153</v>
      </c>
      <c r="C35" s="277"/>
      <c r="D35" s="721"/>
      <c r="E35" s="473"/>
      <c r="F35" s="473"/>
      <c r="G35" s="265"/>
      <c r="H35" s="277" t="s">
        <v>1153</v>
      </c>
      <c r="I35" s="277"/>
      <c r="J35" s="710"/>
      <c r="K35" s="473"/>
      <c r="L35" s="473"/>
    </row>
    <row r="36" spans="2:13" ht="10.5" customHeight="1">
      <c r="B36" s="473"/>
      <c r="C36" s="473"/>
      <c r="D36" s="473"/>
      <c r="E36" s="473"/>
      <c r="F36" s="473"/>
      <c r="G36" s="265"/>
      <c r="H36" s="473"/>
      <c r="I36" s="473"/>
      <c r="J36" s="473"/>
      <c r="K36" s="473"/>
      <c r="L36" s="473"/>
    </row>
    <row r="37" spans="2:13" s="82" customFormat="1" ht="26.25" customHeight="1">
      <c r="B37" s="409"/>
      <c r="C37" s="409"/>
      <c r="D37" s="409"/>
      <c r="E37" s="409"/>
      <c r="F37" s="409"/>
      <c r="G37" s="405"/>
      <c r="H37" s="409"/>
      <c r="I37" s="409"/>
      <c r="J37" s="409"/>
      <c r="K37" s="409"/>
      <c r="L37" s="409"/>
    </row>
    <row r="38" spans="2:13" s="84" customFormat="1" ht="15.75" customHeight="1">
      <c r="B38" s="272" t="s">
        <v>1202</v>
      </c>
      <c r="C38" s="273"/>
      <c r="D38" s="274"/>
      <c r="E38" s="274"/>
      <c r="F38" s="160"/>
      <c r="G38" s="160"/>
      <c r="H38" s="272" t="s">
        <v>1203</v>
      </c>
      <c r="I38" s="273"/>
      <c r="J38" s="274"/>
      <c r="K38" s="274"/>
      <c r="L38" s="160"/>
    </row>
    <row r="39" spans="2:13" s="84" customFormat="1" ht="10.5" customHeight="1">
      <c r="B39" s="419"/>
      <c r="C39" s="419"/>
      <c r="D39" s="419"/>
      <c r="E39" s="419"/>
      <c r="F39" s="419"/>
      <c r="G39" s="160"/>
      <c r="H39" s="419"/>
      <c r="I39" s="419"/>
      <c r="J39" s="419"/>
      <c r="K39" s="419"/>
      <c r="L39" s="419"/>
    </row>
    <row r="40" spans="2:13" s="84" customFormat="1" ht="15.75" customHeight="1">
      <c r="B40" s="275" t="s">
        <v>1008</v>
      </c>
      <c r="C40" s="276"/>
      <c r="D40" s="419"/>
      <c r="E40" s="419"/>
      <c r="F40" s="161"/>
      <c r="G40" s="160"/>
      <c r="H40" s="275" t="s">
        <v>1008</v>
      </c>
      <c r="I40" s="276"/>
      <c r="J40" s="419"/>
      <c r="K40" s="419"/>
      <c r="L40" s="161"/>
    </row>
    <row r="41" spans="2:13" s="84" customFormat="1" ht="6.75" customHeight="1">
      <c r="B41" s="277"/>
      <c r="C41" s="277"/>
      <c r="D41" s="419"/>
      <c r="E41" s="419"/>
      <c r="F41" s="161"/>
      <c r="G41" s="160"/>
      <c r="H41" s="277"/>
      <c r="I41" s="277"/>
      <c r="J41" s="419"/>
      <c r="K41" s="419"/>
      <c r="L41" s="161"/>
    </row>
    <row r="42" spans="2:13" s="84" customFormat="1" ht="37.5" customHeight="1">
      <c r="B42" s="277" t="s">
        <v>713</v>
      </c>
      <c r="C42" s="277"/>
      <c r="D42" s="721"/>
      <c r="E42" s="419"/>
      <c r="F42" s="547" t="str">
        <f>"Zapsáno znaků:      "&amp;LEN(D42)&amp;" z max. 150"</f>
        <v>Zapsáno znaků:      0 z max. 150</v>
      </c>
      <c r="G42" s="160"/>
      <c r="H42" s="277" t="s">
        <v>713</v>
      </c>
      <c r="I42" s="277"/>
      <c r="J42" s="710"/>
      <c r="K42" s="419"/>
      <c r="L42" s="547" t="str">
        <f>"Zapsáno znaků: "&amp;LEN(J42)&amp;" z max. 150"</f>
        <v>Zapsáno znaků: 0 z max. 150</v>
      </c>
    </row>
    <row r="43" spans="2:13" s="84" customFormat="1" ht="15.75" customHeight="1">
      <c r="B43" s="277"/>
      <c r="C43" s="277"/>
      <c r="D43" s="419"/>
      <c r="E43" s="419"/>
      <c r="F43" s="161"/>
      <c r="G43" s="160"/>
      <c r="H43" s="277"/>
      <c r="I43" s="277"/>
      <c r="J43" s="419"/>
      <c r="K43" s="419"/>
      <c r="L43" s="161"/>
    </row>
    <row r="44" spans="2:13" s="84" customFormat="1" ht="15.75" customHeight="1">
      <c r="B44" s="277" t="s">
        <v>714</v>
      </c>
      <c r="C44" s="277"/>
      <c r="D44" s="415" t="s">
        <v>1160</v>
      </c>
      <c r="E44" s="419"/>
      <c r="F44" s="161"/>
      <c r="G44" s="160"/>
      <c r="H44" s="277" t="s">
        <v>714</v>
      </c>
      <c r="I44" s="277"/>
      <c r="J44" s="415" t="s">
        <v>1160</v>
      </c>
      <c r="K44" s="419"/>
      <c r="L44" s="161"/>
    </row>
    <row r="45" spans="2:13" s="84" customFormat="1" ht="9.75" customHeight="1">
      <c r="B45" s="277"/>
      <c r="C45" s="277"/>
      <c r="D45" s="161"/>
      <c r="E45" s="419"/>
      <c r="F45" s="161"/>
      <c r="G45" s="160"/>
      <c r="H45" s="277"/>
      <c r="I45" s="277"/>
      <c r="J45" s="161"/>
      <c r="K45" s="419"/>
      <c r="L45" s="161"/>
    </row>
    <row r="46" spans="2:13" s="84" customFormat="1" ht="15.75" customHeight="1">
      <c r="B46" s="275"/>
      <c r="C46" s="277"/>
      <c r="D46" s="419"/>
      <c r="E46" s="419"/>
      <c r="F46" s="277"/>
      <c r="G46" s="281"/>
      <c r="H46" s="277"/>
      <c r="I46" s="277"/>
      <c r="J46" s="419"/>
      <c r="K46" s="419"/>
      <c r="L46" s="277"/>
    </row>
    <row r="47" spans="2:13" s="84" customFormat="1" ht="15.75" customHeight="1">
      <c r="B47" s="610" t="s">
        <v>1048</v>
      </c>
      <c r="C47" s="546"/>
      <c r="D47" s="716"/>
      <c r="E47" s="419"/>
      <c r="F47" s="277"/>
      <c r="G47" s="281"/>
      <c r="H47" s="610" t="s">
        <v>1048</v>
      </c>
      <c r="I47" s="546"/>
      <c r="J47" s="716"/>
      <c r="K47" s="419"/>
      <c r="L47" s="277"/>
    </row>
    <row r="48" spans="2:13" s="84" customFormat="1" ht="15.75" customHeight="1">
      <c r="B48" s="610"/>
      <c r="C48" s="546"/>
      <c r="D48" s="717"/>
      <c r="E48" s="419"/>
      <c r="F48" s="277"/>
      <c r="G48" s="281"/>
      <c r="H48" s="610"/>
      <c r="I48" s="546"/>
      <c r="J48" s="717"/>
      <c r="K48" s="419"/>
      <c r="L48" s="277"/>
    </row>
    <row r="49" spans="2:15" s="84" customFormat="1" ht="15.75" customHeight="1">
      <c r="B49" s="610"/>
      <c r="C49" s="284"/>
      <c r="D49" s="473"/>
      <c r="E49" s="419"/>
      <c r="F49" s="285"/>
      <c r="G49" s="281"/>
      <c r="H49" s="610"/>
      <c r="I49" s="284"/>
      <c r="J49" s="615"/>
      <c r="K49" s="419"/>
      <c r="L49" s="285"/>
    </row>
    <row r="50" spans="2:15" s="84" customFormat="1" ht="10.5" customHeight="1">
      <c r="B50" s="473"/>
      <c r="C50" s="473"/>
      <c r="D50" s="473"/>
      <c r="E50" s="419"/>
      <c r="F50" s="285"/>
      <c r="G50" s="281"/>
      <c r="H50" s="473"/>
      <c r="I50" s="473"/>
      <c r="J50" s="616"/>
      <c r="K50" s="419"/>
      <c r="L50" s="285"/>
    </row>
    <row r="51" spans="2:15" s="84" customFormat="1" ht="15.75" customHeight="1">
      <c r="B51" s="610" t="s">
        <v>1152</v>
      </c>
      <c r="C51" s="286"/>
      <c r="D51" s="718"/>
      <c r="E51" s="419"/>
      <c r="F51" s="612"/>
      <c r="G51" s="281"/>
      <c r="H51" s="610" t="s">
        <v>1152</v>
      </c>
      <c r="I51" s="546"/>
      <c r="J51" s="722"/>
      <c r="K51" s="419"/>
      <c r="L51" s="612"/>
    </row>
    <row r="52" spans="2:15" s="84" customFormat="1" ht="15.75" customHeight="1">
      <c r="B52" s="610"/>
      <c r="C52" s="286"/>
      <c r="D52" s="719"/>
      <c r="E52" s="419"/>
      <c r="F52" s="614"/>
      <c r="G52" s="281"/>
      <c r="H52" s="610"/>
      <c r="I52" s="473"/>
      <c r="J52" s="723"/>
      <c r="K52" s="419"/>
      <c r="L52" s="612"/>
    </row>
    <row r="53" spans="2:15" s="84" customFormat="1" ht="45.75" customHeight="1">
      <c r="B53" s="610"/>
      <c r="C53" s="473"/>
      <c r="D53" s="720"/>
      <c r="E53" s="419"/>
      <c r="F53" s="614"/>
      <c r="G53" s="281"/>
      <c r="H53" s="610"/>
      <c r="I53" s="473"/>
      <c r="J53" s="720"/>
      <c r="K53" s="419"/>
      <c r="L53" s="612"/>
    </row>
    <row r="54" spans="2:15" s="84" customFormat="1" ht="15.75" customHeight="1">
      <c r="B54" s="277"/>
      <c r="C54" s="277"/>
      <c r="D54" s="473"/>
      <c r="E54" s="419"/>
      <c r="F54" s="277"/>
      <c r="G54" s="281"/>
      <c r="H54" s="277"/>
      <c r="I54" s="277"/>
      <c r="J54" s="473"/>
      <c r="K54" s="419"/>
      <c r="L54" s="277"/>
    </row>
    <row r="55" spans="2:15" s="84" customFormat="1" ht="62.25" customHeight="1">
      <c r="B55" s="546" t="s">
        <v>1165</v>
      </c>
      <c r="C55" s="546"/>
      <c r="D55" s="710"/>
      <c r="E55" s="419"/>
      <c r="F55" s="547" t="str">
        <f>"Zapsáno znaků:      "&amp;LEN(D55)&amp;" z max. 150"</f>
        <v>Zapsáno znaků:      0 z max. 150</v>
      </c>
      <c r="G55" s="281"/>
      <c r="H55" s="546" t="s">
        <v>1165</v>
      </c>
      <c r="I55" s="546"/>
      <c r="J55" s="710"/>
      <c r="K55" s="419"/>
      <c r="L55" s="547" t="str">
        <f>"Zapsáno znaků: "&amp;LEN(J55)&amp;" z max. 150"</f>
        <v>Zapsáno znaků: 0 z max. 150</v>
      </c>
    </row>
    <row r="56" spans="2:15" s="84" customFormat="1" ht="15.75" customHeight="1">
      <c r="B56" s="473"/>
      <c r="C56" s="473"/>
      <c r="D56" s="212"/>
      <c r="E56" s="419"/>
      <c r="F56" s="473"/>
      <c r="G56" s="613"/>
      <c r="H56" s="473"/>
      <c r="I56" s="473"/>
      <c r="J56" s="287"/>
      <c r="K56" s="419"/>
      <c r="L56" s="473"/>
    </row>
    <row r="57" spans="2:15" s="84" customFormat="1" ht="67.5" customHeight="1">
      <c r="B57" s="546" t="s">
        <v>784</v>
      </c>
      <c r="C57" s="546"/>
      <c r="D57" s="710"/>
      <c r="E57" s="419"/>
      <c r="F57" s="547" t="str">
        <f>"Zapsáno znaků:      "&amp;LEN(D57)&amp;" z max. 150"</f>
        <v>Zapsáno znaků:      0 z max. 150</v>
      </c>
      <c r="G57" s="613"/>
      <c r="H57" s="546" t="s">
        <v>784</v>
      </c>
      <c r="I57" s="546"/>
      <c r="J57" s="710"/>
      <c r="K57" s="419"/>
      <c r="L57" s="547" t="str">
        <f>"Zapsáno znaků: "&amp;LEN(J57)&amp;" z max. 150"</f>
        <v>Zapsáno znaků: 0 z max. 150</v>
      </c>
    </row>
    <row r="58" spans="2:15" s="84" customFormat="1" ht="15.75" customHeight="1">
      <c r="B58" s="473"/>
      <c r="C58" s="473"/>
      <c r="D58" s="212"/>
      <c r="E58" s="212"/>
      <c r="F58" s="473"/>
      <c r="G58" s="548"/>
      <c r="H58" s="473"/>
      <c r="I58" s="473"/>
      <c r="J58" s="473"/>
      <c r="K58" s="473"/>
      <c r="L58" s="473"/>
    </row>
    <row r="59" spans="2:15" s="84" customFormat="1" ht="62.45" customHeight="1">
      <c r="B59" s="277" t="s">
        <v>1153</v>
      </c>
      <c r="C59" s="277"/>
      <c r="D59" s="721"/>
      <c r="E59" s="473"/>
      <c r="F59" s="473"/>
      <c r="G59" s="265"/>
      <c r="H59" s="277" t="s">
        <v>1153</v>
      </c>
      <c r="I59" s="277"/>
      <c r="J59" s="710"/>
      <c r="K59" s="473"/>
      <c r="L59" s="473"/>
    </row>
    <row r="60" spans="2:15" ht="10.5" customHeight="1">
      <c r="B60" s="316"/>
      <c r="C60" s="316"/>
      <c r="D60" s="316"/>
      <c r="E60" s="316"/>
      <c r="F60" s="316"/>
      <c r="G60" s="265"/>
      <c r="H60" s="316"/>
      <c r="I60" s="316"/>
      <c r="J60" s="316"/>
      <c r="K60" s="316"/>
      <c r="L60" s="316"/>
    </row>
    <row r="61" spans="2:15" s="84" customFormat="1" ht="15.75" customHeight="1">
      <c r="B61" s="316"/>
      <c r="C61" s="316"/>
      <c r="D61" s="316"/>
      <c r="E61" s="316"/>
      <c r="F61" s="316"/>
      <c r="G61" s="265"/>
      <c r="H61" s="316"/>
      <c r="I61" s="316"/>
      <c r="J61" s="316"/>
      <c r="K61" s="316"/>
      <c r="L61" s="316"/>
    </row>
    <row r="62" spans="2:15" ht="15.75" customHeight="1">
      <c r="B62" s="543"/>
      <c r="C62" s="543"/>
      <c r="D62" s="543"/>
      <c r="E62" s="543"/>
      <c r="F62" s="543"/>
      <c r="G62" s="543"/>
      <c r="H62" s="543"/>
      <c r="I62" s="543"/>
      <c r="J62" s="608" t="str">
        <f>Pokyny!E46</f>
        <v xml:space="preserve"> Verze 2: duben 2021.</v>
      </c>
      <c r="K62" s="608"/>
      <c r="L62" s="608"/>
      <c r="M62" s="87"/>
      <c r="N62" s="87"/>
      <c r="O62" s="87"/>
    </row>
    <row r="63" spans="2:15" ht="15.75" customHeight="1">
      <c r="B63" s="256"/>
      <c r="C63" s="256"/>
      <c r="D63" s="256"/>
      <c r="E63" s="256"/>
      <c r="F63" s="256"/>
      <c r="G63" s="265"/>
      <c r="H63" s="256"/>
      <c r="I63" s="256"/>
      <c r="J63" s="256"/>
      <c r="K63" s="256"/>
      <c r="L63" s="256"/>
    </row>
    <row r="64" spans="2:15" ht="15.75" customHeight="1">
      <c r="B64" s="80"/>
      <c r="C64" s="80"/>
      <c r="D64" s="80"/>
      <c r="E64" s="80"/>
      <c r="F64" s="80"/>
      <c r="G64" s="88"/>
      <c r="H64" s="80"/>
      <c r="I64" s="80"/>
      <c r="J64" s="80"/>
      <c r="K64" s="80"/>
      <c r="L64" s="80"/>
    </row>
    <row r="65" spans="10:12" ht="15.75" customHeight="1"/>
    <row r="66" spans="10:12" ht="15.75" customHeight="1"/>
    <row r="67" spans="10:12" ht="15.75" customHeight="1"/>
    <row r="68" spans="10:12" ht="15.75" customHeight="1">
      <c r="J68" s="611" t="s">
        <v>783</v>
      </c>
      <c r="K68" s="611"/>
      <c r="L68" s="611"/>
    </row>
    <row r="69" spans="10:12" ht="15.75" customHeight="1"/>
    <row r="70" spans="10:12" ht="15.75" customHeight="1"/>
    <row r="71" spans="10:12" ht="15.75" customHeight="1"/>
    <row r="72" spans="10:12" ht="15.75" customHeight="1"/>
    <row r="73" spans="10:12" ht="15.75" customHeight="1"/>
    <row r="74" spans="10:12" ht="15.75" customHeight="1"/>
    <row r="75" spans="10:12" ht="15.75" customHeight="1"/>
    <row r="76" spans="10:12" ht="15.75" customHeight="1"/>
    <row r="77" spans="10:12" ht="15.75" customHeight="1"/>
    <row r="78" spans="10:12" ht="15.75" customHeight="1"/>
    <row r="79" spans="10:12" ht="15.75" customHeight="1"/>
    <row r="80" spans="10: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sheetProtection algorithmName="SHA-512" hashValue="o4YB2t7407MLjmv+pxq7upmi1KWlHzhiuACIWVsZXSPaFzQedATfTBnm07qAoWgnCFTRY5Fha6qk7Y7pIITMmQ==" saltValue="4jdtzXQu3El81uvEV8LIxw=="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30">
    <mergeCell ref="F51:F53"/>
    <mergeCell ref="H51:H53"/>
    <mergeCell ref="B47:B49"/>
    <mergeCell ref="D47:D48"/>
    <mergeCell ref="H47:H49"/>
    <mergeCell ref="B3:J3"/>
    <mergeCell ref="J23:J24"/>
    <mergeCell ref="B6:L6"/>
    <mergeCell ref="B8:H8"/>
    <mergeCell ref="J25:J26"/>
    <mergeCell ref="B23:B25"/>
    <mergeCell ref="H23:H25"/>
    <mergeCell ref="B9:J9"/>
    <mergeCell ref="D23:D24"/>
    <mergeCell ref="B27:B29"/>
    <mergeCell ref="H27:H29"/>
    <mergeCell ref="J68:L68"/>
    <mergeCell ref="L27:L29"/>
    <mergeCell ref="J27:J29"/>
    <mergeCell ref="G32:G33"/>
    <mergeCell ref="D27:D29"/>
    <mergeCell ref="F27:F29"/>
    <mergeCell ref="J62:L62"/>
    <mergeCell ref="J47:J48"/>
    <mergeCell ref="J49:J50"/>
    <mergeCell ref="J51:J53"/>
    <mergeCell ref="L51:L53"/>
    <mergeCell ref="G56:G57"/>
    <mergeCell ref="B51:B53"/>
    <mergeCell ref="D51:D53"/>
  </mergeCells>
  <conditionalFormatting sqref="B35:F37">
    <cfRule type="expression" dxfId="69" priority="9">
      <formula>$D$20&lt;&gt;"O - ostatní výsledky"</formula>
    </cfRule>
  </conditionalFormatting>
  <conditionalFormatting sqref="H35:L37">
    <cfRule type="expression" dxfId="68" priority="7">
      <formula>$J$20&lt;&gt;"O - ostatní výsledky"</formula>
    </cfRule>
  </conditionalFormatting>
  <conditionalFormatting sqref="B59:F61">
    <cfRule type="expression" dxfId="67" priority="6">
      <formula>$D$44&lt;&gt;"O - ostatní výsledky"</formula>
    </cfRule>
  </conditionalFormatting>
  <conditionalFormatting sqref="H59:L61">
    <cfRule type="expression" dxfId="66" priority="5">
      <formula>$J$44&lt;&gt;"O - ostatní výsledky"</formula>
    </cfRule>
  </conditionalFormatting>
  <conditionalFormatting sqref="J18 J20 J23:J24 J27:J29 J31 J33">
    <cfRule type="expression" dxfId="65" priority="3">
      <formula>$D$11&lt;2</formula>
    </cfRule>
  </conditionalFormatting>
  <conditionalFormatting sqref="D42 D44 D47:D48 D51:D53 D55 D57">
    <cfRule type="expression" dxfId="64" priority="2">
      <formula>$D$11&lt;3</formula>
    </cfRule>
  </conditionalFormatting>
  <conditionalFormatting sqref="J42 J44 J47:J48 J51:J53 J55 J57">
    <cfRule type="expression" dxfId="63" priority="1">
      <formula>$D$11&lt;4</formula>
    </cfRule>
  </conditionalFormatting>
  <dataValidations count="12">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E18 K18 E42 K42" xr:uid="{464951BB-125E-488A-A9FD-3407199504A6}">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Nezapomeňte uvést procentuální podíl." sqref="E31 K27:K29 K57 E33 K33 J55:K55 K51:K53 D55:E55 E57 J31:K31"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7:E29 E51:E53"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J57 D57" xr:uid="{9E8BFC42-87AC-4582-B0FD-C690DF64569F}">
      <formula1>150</formula1>
    </dataValidation>
    <dataValidation type="decimal" allowBlank="1" showInputMessage="1" showErrorMessage="1" error="Procentuální podíl se musí pohybovat mezi 1 a 100 %." sqref="D23:D24 D47:D48" xr:uid="{C869566C-082A-41D4-8357-6F151862CF39}">
      <formula1>0.01</formula1>
      <formula2>1</formula2>
    </dataValidation>
    <dataValidation allowBlank="1" showInputMessage="1" showErrorMessage="1" error="Procentuální podíl se musí pohybovat mezi 1 a 100 %." sqref="J23:J24 J47:J48" xr:uid="{549B6B87-58E6-45C0-BD62-345CE31418B0}"/>
    <dataValidation type="textLength" errorStyle="warning" operator="lessThanOrEqual" allowBlank="1" showInputMessage="1" showErrorMessage="1" errorTitle="Překročení počtu znaků" error="Překročili jste maximální možný počet znaků. Text, prosím, zraťte." prompt="Zadejte název výsledku o maximální délce 150 znaků." sqref="D18" xr:uid="{4A715788-1BBC-4AD7-A453-41E2C4F137B8}">
      <formula1>150</formula1>
    </dataValidation>
    <dataValidation type="list" allowBlank="1" showInputMessage="1" showErrorMessage="1" sqref="D11" xr:uid="{4C0000DB-FF6D-4D9B-919A-CA972FB332FC}">
      <formula1>"Vyberte možnost ze seznamu:,1,2,3,4"</formula1>
    </dataValidation>
    <dataValidation type="textLength" errorStyle="warning" operator="lessThanOrEqual" allowBlank="1" showInputMessage="1" showErrorMessage="1" errorTitle="Překročení počtu znaků" error="Překročili jste maximální možný počet znaků. Text,prosím, zkraťte." prompt="Zadejte název výsledku o maximální délce 150 znaků." sqref="J18" xr:uid="{B88F1314-FA79-4309-9035-DFB509572D4F}">
      <formula1>150</formula1>
    </dataValidation>
    <dataValidation type="textLength" errorStyle="warning" operator="lessThanOrEqual" allowBlank="1" showInputMessage="1" showErrorMessage="1" errorTitle="Překročení počtu znaků" error="Překročili jste povolený počet znaků. Text, prosím, zraťte." prompt="Vložte popisek o maximální délce 150 znaků._x000a_Nezapomeňte uvést procentuální podíl." sqref="D31" xr:uid="{732D5463-5D18-408B-A3AC-E9D21C01DEA1}">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 sqref="D33 J33" xr:uid="{3AE781AC-42E3-4E92-A7E1-DDC6D0DBC34F}">
      <formula1>150</formula1>
    </dataValidation>
    <dataValidation type="textLength" errorStyle="warning" operator="lessThanOrEqual" allowBlank="1" showInputMessage="1" showErrorMessage="1" errorTitle="Překročení počtu znaků" error="Překročili jste maximální možný počet znaků. Text, prosím, zkraťte." prompt="Zadejte název výsledku o maximální délce 150 znaků." sqref="D42 J42" xr:uid="{1EF4333E-29EB-450C-ABC2-B1DB8591D85E}">
      <formula1>150</formula1>
    </dataValidation>
  </dataValidations>
  <hyperlinks>
    <hyperlink ref="B16" r:id="rId1" xr:uid="{BD9AB63D-6994-47EC-B967-6EA799407F68}"/>
    <hyperlink ref="H16" r:id="rId2" xr:uid="{A8E8E0EB-A8B6-4110-A1DA-F40BDC26CF61}"/>
    <hyperlink ref="B40" r:id="rId3" xr:uid="{EBBC35EC-D944-453C-94A5-B14F37E27048}"/>
    <hyperlink ref="H40" r:id="rId4" xr:uid="{B0F8306E-3107-4DBA-888E-C41A5B1CD5A4}"/>
  </hyperlinks>
  <pageMargins left="0.7" right="0.7" top="0.78740157499999996" bottom="0.78740157499999996" header="0" footer="0"/>
  <pageSetup paperSize="9"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K20:K21 E20:E21 K44:K45 E44:E45</xm:sqref>
        </x14:dataValidation>
        <x14:dataValidation type="list" allowBlank="1" showErrorMessage="1" errorTitle="Neplatná hodnota" error="Vyberte prosím některou z možností rozevíracího seznamu." xr:uid="{4E73B089-FD6D-4980-9765-B9B670949EC4}">
          <x14:formula1>
            <xm:f>číselníky!$AI$11:$AI$26</xm:f>
          </x14:formula1>
          <xm:sqref>J44 D20 J20 D44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4" customWidth="1"/>
    <col min="9" max="9" width="26" customWidth="1"/>
    <col min="10" max="10" width="8.7109375" customWidth="1"/>
    <col min="11" max="11" width="14.285156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39" t="s">
        <v>760</v>
      </c>
      <c r="C3" s="639"/>
      <c r="D3" s="639"/>
      <c r="E3" s="639"/>
      <c r="F3" s="639"/>
      <c r="G3" s="639"/>
      <c r="H3" s="500"/>
      <c r="I3" s="500"/>
      <c r="J3" s="500"/>
      <c r="K3" s="256"/>
    </row>
    <row r="4" spans="1:11" ht="15.75" customHeight="1">
      <c r="B4" s="501"/>
      <c r="C4" s="501"/>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587" t="s">
        <v>786</v>
      </c>
      <c r="C6" s="588"/>
      <c r="D6" s="588"/>
      <c r="E6" s="588"/>
      <c r="F6" s="588"/>
      <c r="G6" s="588"/>
      <c r="H6" s="588"/>
      <c r="I6" s="588"/>
      <c r="J6" s="588"/>
      <c r="K6" s="479"/>
    </row>
    <row r="7" spans="1:11" s="84" customFormat="1" ht="15.75" customHeight="1">
      <c r="B7" s="152"/>
      <c r="C7" s="152"/>
      <c r="D7" s="153"/>
      <c r="E7" s="153"/>
      <c r="F7" s="153"/>
      <c r="G7" s="153"/>
      <c r="H7" s="153"/>
      <c r="I7" s="153"/>
      <c r="J7" s="153"/>
      <c r="K7" s="153"/>
    </row>
    <row r="8" spans="1:11" s="84" customFormat="1" ht="15.75" customHeight="1">
      <c r="B8" s="154" t="s">
        <v>765</v>
      </c>
      <c r="C8" s="152"/>
      <c r="D8" s="637" t="str">
        <f>IF('Hlavní uchazeč'!D15="","Chybí doplnit obchodní jméno na listu Hlavní uchazeč",číselníky!Y9)</f>
        <v>Chybí doplnit obchodní jméno na listu Hlavní uchazeč</v>
      </c>
      <c r="E8" s="637"/>
      <c r="F8" s="637"/>
      <c r="G8" s="155"/>
      <c r="H8" s="156"/>
      <c r="I8" s="156"/>
      <c r="J8" s="156"/>
      <c r="K8" s="156"/>
    </row>
    <row r="9" spans="1:11" s="84" customFormat="1" ht="15.75" customHeight="1">
      <c r="B9" s="152"/>
      <c r="C9" s="152"/>
      <c r="D9" s="157"/>
      <c r="E9" s="156"/>
      <c r="F9" s="156"/>
      <c r="G9" s="156"/>
      <c r="H9" s="156"/>
      <c r="I9" s="156"/>
      <c r="J9" s="156"/>
      <c r="K9" s="156"/>
    </row>
    <row r="10" spans="1:11" ht="16.149999999999999" customHeight="1">
      <c r="B10" s="158" t="s">
        <v>999</v>
      </c>
      <c r="C10" s="159"/>
      <c r="D10" s="157"/>
      <c r="E10" s="157"/>
      <c r="F10" s="640"/>
      <c r="G10" s="641"/>
      <c r="H10" s="641"/>
      <c r="I10" s="160"/>
      <c r="J10" s="160"/>
      <c r="K10" s="160"/>
    </row>
    <row r="11" spans="1:11" ht="11.45" customHeight="1">
      <c r="B11" s="161"/>
      <c r="C11" s="161"/>
      <c r="D11" s="162"/>
      <c r="E11" s="161"/>
      <c r="F11" s="161"/>
      <c r="G11" s="161"/>
      <c r="H11" s="161"/>
      <c r="I11" s="161"/>
      <c r="J11" s="161"/>
      <c r="K11" s="161"/>
    </row>
    <row r="12" spans="1:11" s="84" customFormat="1" ht="15.6" customHeight="1">
      <c r="B12" s="163" t="s">
        <v>223</v>
      </c>
      <c r="C12" s="161"/>
      <c r="D12" s="621" t="str">
        <f>IF('Hlavní uchazeč'!D19="Vyberte možnost:","Chybí doplnit",číselníky!X14)</f>
        <v>Chybí doplnit</v>
      </c>
      <c r="E12" s="621"/>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42" t="s">
        <v>1009</v>
      </c>
      <c r="C14" s="161"/>
      <c r="D14" s="643"/>
      <c r="E14" s="645" t="str">
        <f>IF(D14="","     Nevyplněno","")</f>
        <v xml:space="preserve">     Nevyplněno</v>
      </c>
      <c r="F14" s="646"/>
      <c r="G14" s="161"/>
      <c r="H14" s="161"/>
      <c r="I14" s="161"/>
      <c r="J14" s="161"/>
      <c r="K14" s="161"/>
    </row>
    <row r="15" spans="1:11" s="84" customFormat="1" ht="15.6" customHeight="1">
      <c r="B15" s="642"/>
      <c r="C15" s="161"/>
      <c r="D15" s="644"/>
      <c r="E15" s="645"/>
      <c r="F15" s="646"/>
      <c r="G15" s="161"/>
      <c r="H15" s="161"/>
      <c r="I15" s="161"/>
      <c r="J15" s="161"/>
      <c r="K15" s="161"/>
    </row>
    <row r="16" spans="1:11" s="84" customFormat="1" ht="10.9" customHeight="1">
      <c r="B16" s="487"/>
      <c r="C16" s="161"/>
      <c r="D16" s="487"/>
      <c r="E16" s="164"/>
      <c r="F16" s="161"/>
      <c r="G16" s="161"/>
      <c r="H16" s="161"/>
      <c r="I16" s="161"/>
      <c r="J16" s="161"/>
      <c r="K16" s="161"/>
    </row>
    <row r="17" spans="2:11" s="84" customFormat="1" ht="43.15" customHeight="1">
      <c r="B17" s="632" t="s">
        <v>1145</v>
      </c>
      <c r="C17" s="632"/>
      <c r="D17" s="632"/>
      <c r="E17" s="632"/>
      <c r="F17" s="632"/>
      <c r="G17" s="632"/>
      <c r="H17" s="632"/>
      <c r="I17" s="471"/>
      <c r="J17" s="471"/>
      <c r="K17" s="471"/>
    </row>
    <row r="18" spans="2:11" s="84" customFormat="1" ht="55.15" customHeight="1">
      <c r="B18" s="631" t="s">
        <v>1146</v>
      </c>
      <c r="C18" s="631"/>
      <c r="D18" s="631"/>
      <c r="E18" s="631"/>
      <c r="F18" s="631"/>
      <c r="G18" s="631"/>
      <c r="H18" s="631"/>
      <c r="I18" s="631"/>
      <c r="J18" s="631"/>
      <c r="K18" s="631"/>
    </row>
    <row r="19" spans="2:11" s="47" customFormat="1" ht="3" customHeight="1">
      <c r="B19" s="166"/>
      <c r="C19" s="166"/>
      <c r="D19" s="166"/>
      <c r="E19" s="166"/>
      <c r="F19" s="166"/>
      <c r="G19" s="166"/>
      <c r="H19" s="166"/>
      <c r="I19" s="166"/>
      <c r="J19" s="166"/>
      <c r="K19" s="166"/>
    </row>
    <row r="20" spans="2:11" s="84" customFormat="1" ht="19.899999999999999" customHeight="1">
      <c r="B20" s="161"/>
      <c r="C20" s="161"/>
      <c r="D20" s="487"/>
      <c r="E20" s="161"/>
      <c r="F20" s="161"/>
      <c r="G20" s="161"/>
      <c r="H20" s="161"/>
      <c r="I20" s="161"/>
      <c r="J20" s="161"/>
      <c r="K20" s="161"/>
    </row>
    <row r="21" spans="2:11" ht="71.45"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s="84" customFormat="1" ht="13.15" customHeight="1">
      <c r="B26" s="161"/>
      <c r="C26" s="161"/>
      <c r="D26" s="182"/>
      <c r="E26" s="183"/>
      <c r="F26" s="183"/>
      <c r="G26" s="183"/>
      <c r="H26" s="183"/>
      <c r="I26" s="161"/>
      <c r="J26" s="161"/>
      <c r="K26" s="161"/>
    </row>
    <row r="27" spans="2:11" ht="31.15" customHeight="1">
      <c r="B27" s="184"/>
      <c r="C27" s="161"/>
      <c r="D27" s="185" t="s">
        <v>766</v>
      </c>
      <c r="E27" s="186">
        <f>IF(FP_HÚ="Chybí doplnit",0,IF($D$14="ANO",číselníky!X4,číselníky!X6))</f>
        <v>0</v>
      </c>
      <c r="F27" s="187">
        <f>IF($D$12="Chybí doplnit",0,IF($D$14="ANO",číselníky!Y4,číselníky!Y6))</f>
        <v>0</v>
      </c>
      <c r="G27" s="638" t="s">
        <v>769</v>
      </c>
      <c r="H27" s="638"/>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34" t="s">
        <v>1183</v>
      </c>
      <c r="C30" s="635"/>
      <c r="D30" s="636"/>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15" customHeight="1">
      <c r="B32" s="380" t="s">
        <v>997</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788</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32" t="s">
        <v>1147</v>
      </c>
      <c r="C37" s="632"/>
      <c r="D37" s="632"/>
      <c r="E37" s="632"/>
      <c r="F37" s="632"/>
      <c r="G37" s="632"/>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19" t="s">
        <v>721</v>
      </c>
      <c r="C39" s="620"/>
      <c r="D39" s="434" t="s">
        <v>722</v>
      </c>
      <c r="E39" s="434" t="s">
        <v>770</v>
      </c>
      <c r="F39" s="434" t="s">
        <v>771</v>
      </c>
      <c r="G39" s="434" t="s">
        <v>772</v>
      </c>
      <c r="H39" s="439"/>
      <c r="I39" s="439"/>
      <c r="J39" s="439"/>
      <c r="K39" s="439"/>
    </row>
    <row r="40" spans="2:11" s="84" customFormat="1" ht="21" customHeight="1">
      <c r="B40" s="623" t="s">
        <v>764</v>
      </c>
      <c r="C40" s="624"/>
      <c r="D40" s="198" t="s">
        <v>723</v>
      </c>
      <c r="E40" s="199"/>
      <c r="F40" s="199"/>
      <c r="G40" s="444"/>
      <c r="H40" s="161"/>
      <c r="I40" s="161"/>
      <c r="J40" s="161"/>
      <c r="K40" s="161"/>
    </row>
    <row r="41" spans="2:11" s="84" customFormat="1" ht="21.6" customHeight="1">
      <c r="B41" s="625" t="s">
        <v>996</v>
      </c>
      <c r="C41" s="626"/>
      <c r="D41" s="224" t="s">
        <v>723</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29" t="s">
        <v>721</v>
      </c>
      <c r="C43" s="630"/>
      <c r="D43" s="222" t="s">
        <v>722</v>
      </c>
      <c r="E43" s="222" t="s">
        <v>770</v>
      </c>
      <c r="F43" s="222" t="s">
        <v>771</v>
      </c>
      <c r="G43" s="222" t="s">
        <v>773</v>
      </c>
      <c r="H43" s="201"/>
      <c r="I43" s="161"/>
      <c r="J43" s="161"/>
      <c r="K43" s="161"/>
    </row>
    <row r="44" spans="2:11" s="84" customFormat="1" ht="21" customHeight="1">
      <c r="B44" s="627" t="s">
        <v>776</v>
      </c>
      <c r="C44" s="628"/>
      <c r="D44" s="202" t="s">
        <v>729</v>
      </c>
      <c r="E44" s="497">
        <f>E$40*E$66</f>
        <v>0</v>
      </c>
      <c r="F44" s="497">
        <f>F$40*F$66</f>
        <v>0</v>
      </c>
      <c r="G44" s="497">
        <f>G$40*G$66</f>
        <v>0</v>
      </c>
      <c r="H44" s="200"/>
      <c r="I44" s="161"/>
      <c r="J44" s="161"/>
      <c r="K44" s="161"/>
    </row>
    <row r="45" spans="2:11" s="84" customFormat="1" ht="21" customHeight="1">
      <c r="B45" s="625" t="s">
        <v>777</v>
      </c>
      <c r="C45" s="626"/>
      <c r="D45" s="442" t="s">
        <v>729</v>
      </c>
      <c r="E45" s="443">
        <f>E$41*E$66</f>
        <v>0</v>
      </c>
      <c r="F45" s="443">
        <f>F$41*F$66</f>
        <v>0</v>
      </c>
      <c r="G45" s="443">
        <f>G$41*G$66</f>
        <v>0</v>
      </c>
      <c r="H45" s="200"/>
      <c r="I45" s="161"/>
      <c r="J45" s="161"/>
      <c r="K45" s="161"/>
    </row>
    <row r="46" spans="2:11" s="84" customFormat="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s="84" customFormat="1" ht="4.9000000000000004" customHeight="1">
      <c r="B49" s="193"/>
      <c r="C49" s="193"/>
      <c r="D49" s="212"/>
      <c r="E49" s="161"/>
      <c r="F49" s="161"/>
      <c r="G49" s="161"/>
      <c r="H49" s="161"/>
      <c r="I49" s="161"/>
      <c r="J49" s="161"/>
      <c r="K49" s="161"/>
    </row>
    <row r="50" spans="1:11" s="84" customFormat="1" ht="17.25" customHeight="1">
      <c r="B50" s="633" t="s">
        <v>1074</v>
      </c>
      <c r="C50" s="633"/>
      <c r="D50" s="633"/>
      <c r="E50" s="633"/>
      <c r="F50" s="633"/>
      <c r="G50" s="633"/>
      <c r="H50" s="633"/>
      <c r="I50" s="161"/>
      <c r="J50" s="161"/>
      <c r="K50" s="161"/>
    </row>
    <row r="51" spans="1:11" ht="27.75" customHeight="1">
      <c r="B51" s="632" t="s">
        <v>1148</v>
      </c>
      <c r="C51" s="632"/>
      <c r="D51" s="632"/>
      <c r="E51" s="632"/>
      <c r="F51" s="632"/>
      <c r="G51" s="632"/>
      <c r="H51" s="632"/>
      <c r="I51" s="196"/>
      <c r="J51" s="196"/>
      <c r="K51" s="196"/>
    </row>
    <row r="52" spans="1:11" s="84" customFormat="1" ht="42" customHeight="1">
      <c r="B52" s="632" t="s">
        <v>1149</v>
      </c>
      <c r="C52" s="632"/>
      <c r="D52" s="632"/>
      <c r="E52" s="632"/>
      <c r="F52" s="632"/>
      <c r="G52" s="632"/>
      <c r="H52" s="632"/>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778</v>
      </c>
      <c r="C56" s="485"/>
      <c r="D56" s="485"/>
      <c r="E56" s="485"/>
      <c r="F56" s="485"/>
      <c r="G56" s="485"/>
      <c r="H56" s="485"/>
      <c r="I56" s="485"/>
      <c r="J56" s="485"/>
      <c r="K56" s="485"/>
    </row>
    <row r="57" spans="1:11" ht="18.75" customHeight="1">
      <c r="B57" s="622" t="s">
        <v>1143</v>
      </c>
      <c r="C57" s="622"/>
      <c r="D57" s="622"/>
      <c r="E57" s="622"/>
      <c r="F57" s="622"/>
      <c r="G57" s="622"/>
      <c r="H57" s="622"/>
      <c r="I57" s="622"/>
      <c r="J57" s="622"/>
      <c r="K57" s="622"/>
    </row>
    <row r="58" spans="1:11" s="84" customFormat="1" ht="9" customHeight="1">
      <c r="B58" s="491"/>
      <c r="C58" s="491"/>
      <c r="D58" s="491"/>
      <c r="E58" s="491"/>
      <c r="F58" s="491"/>
      <c r="G58" s="491"/>
      <c r="H58" s="491"/>
      <c r="I58" s="161"/>
      <c r="J58" s="161"/>
      <c r="K58" s="161"/>
    </row>
    <row r="59" spans="1:11" ht="20.100000000000001" customHeight="1">
      <c r="A59" s="36"/>
      <c r="B59" s="619" t="s">
        <v>721</v>
      </c>
      <c r="C59" s="620"/>
      <c r="D59" s="434" t="s">
        <v>722</v>
      </c>
      <c r="E59" s="434" t="s">
        <v>770</v>
      </c>
      <c r="F59" s="434" t="s">
        <v>771</v>
      </c>
      <c r="G59" s="434" t="s">
        <v>772</v>
      </c>
      <c r="H59" s="484" t="s">
        <v>724</v>
      </c>
      <c r="I59" s="161"/>
      <c r="J59" s="161"/>
      <c r="K59" s="488"/>
    </row>
    <row r="60" spans="1:11" ht="21" customHeight="1">
      <c r="A60" s="93"/>
      <c r="B60" s="623" t="s">
        <v>725</v>
      </c>
      <c r="C60" s="624"/>
      <c r="D60" s="223" t="s">
        <v>729</v>
      </c>
      <c r="E60" s="390"/>
      <c r="F60" s="390"/>
      <c r="G60" s="390"/>
      <c r="H60" s="498">
        <f>SUM(E60:G60)</f>
        <v>0</v>
      </c>
      <c r="I60" s="161"/>
      <c r="J60" s="161"/>
      <c r="K60" s="488"/>
    </row>
    <row r="61" spans="1:11" ht="21" customHeight="1">
      <c r="A61" s="93"/>
      <c r="B61" s="625" t="s">
        <v>726</v>
      </c>
      <c r="C61" s="626"/>
      <c r="D61" s="224" t="s">
        <v>729</v>
      </c>
      <c r="E61" s="390"/>
      <c r="F61" s="390"/>
      <c r="G61" s="390"/>
      <c r="H61" s="499">
        <f>SUM(E61:G61)</f>
        <v>0</v>
      </c>
      <c r="I61" s="161"/>
      <c r="J61" s="161"/>
      <c r="K61" s="488"/>
    </row>
    <row r="62" spans="1:11" ht="21" customHeight="1">
      <c r="A62" s="93"/>
      <c r="B62" s="651" t="s">
        <v>728</v>
      </c>
      <c r="C62" s="652"/>
      <c r="D62" s="225" t="s">
        <v>729</v>
      </c>
      <c r="E62" s="390"/>
      <c r="F62" s="390"/>
      <c r="G62" s="390"/>
      <c r="H62" s="498">
        <f>SUM(E62:G62)</f>
        <v>0</v>
      </c>
      <c r="I62" s="161"/>
      <c r="J62" s="161"/>
      <c r="K62" s="488"/>
    </row>
    <row r="63" spans="1:11" ht="21" customHeight="1">
      <c r="A63" s="93"/>
      <c r="B63" s="647" t="s">
        <v>730</v>
      </c>
      <c r="C63" s="648"/>
      <c r="D63" s="224" t="s">
        <v>729</v>
      </c>
      <c r="E63" s="390"/>
      <c r="F63" s="390"/>
      <c r="G63" s="390"/>
      <c r="H63" s="499">
        <f>SUM(E63:G63)</f>
        <v>0</v>
      </c>
      <c r="I63" s="161"/>
      <c r="J63" s="161"/>
      <c r="K63" s="488"/>
    </row>
    <row r="64" spans="1:11" ht="21" customHeight="1">
      <c r="A64" s="93"/>
      <c r="B64" s="623" t="s">
        <v>731</v>
      </c>
      <c r="C64" s="624"/>
      <c r="D64" s="225" t="s">
        <v>729</v>
      </c>
      <c r="E64" s="390"/>
      <c r="F64" s="390"/>
      <c r="G64" s="390"/>
      <c r="H64" s="498">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49" t="s">
        <v>1001</v>
      </c>
      <c r="C66" s="650"/>
      <c r="D66" s="232" t="s">
        <v>729</v>
      </c>
      <c r="E66" s="397">
        <f t="shared" ref="E66:H66" si="1">SUM(E60:E64)</f>
        <v>0</v>
      </c>
      <c r="F66" s="397">
        <f>SUM(F60:F64)</f>
        <v>0</v>
      </c>
      <c r="G66" s="397">
        <f t="shared" si="1"/>
        <v>0</v>
      </c>
      <c r="H66" s="398">
        <f t="shared" si="1"/>
        <v>0</v>
      </c>
      <c r="I66" s="655"/>
      <c r="J66" s="656"/>
      <c r="K66" s="488"/>
      <c r="L66"/>
    </row>
    <row r="67" spans="1:12" s="84" customFormat="1" ht="4.9000000000000004" customHeight="1" thickTop="1">
      <c r="A67" s="93"/>
      <c r="B67" s="488"/>
      <c r="C67" s="488"/>
      <c r="D67" s="488"/>
      <c r="E67" s="488"/>
      <c r="F67" s="488"/>
      <c r="G67" s="488"/>
      <c r="H67" s="488"/>
      <c r="I67" s="488"/>
      <c r="J67" s="488"/>
      <c r="K67" s="488"/>
    </row>
    <row r="68" spans="1:12" s="84" customFormat="1" ht="28.15"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64"/>
      <c r="I68" s="664"/>
      <c r="J68" s="488"/>
      <c r="K68" s="488"/>
    </row>
    <row r="69" spans="1:12" s="84" customFormat="1" ht="5.45" customHeight="1">
      <c r="A69" s="36"/>
      <c r="B69" s="234"/>
      <c r="C69" s="234"/>
      <c r="D69" s="234"/>
      <c r="E69" s="234"/>
      <c r="F69" s="234"/>
      <c r="G69" s="234"/>
      <c r="H69" s="473"/>
      <c r="I69" s="488"/>
      <c r="J69" s="488"/>
      <c r="K69" s="488"/>
    </row>
    <row r="70" spans="1:12" s="84" customFormat="1" ht="20.45" customHeight="1">
      <c r="B70" s="236" t="s">
        <v>774</v>
      </c>
      <c r="C70" s="234"/>
      <c r="D70" s="660" t="str">
        <f>IF(H61=0,"  Není relevantní",IF(H61&lt;=0.2*(H66),"  Výše nákladů na subdodávky je v pořádku.","  Náklady na subdodávky překročily 20% z celkových uznaných nákladů."))</f>
        <v xml:space="preserve">  Není relevantní</v>
      </c>
      <c r="E70" s="661"/>
      <c r="F70" s="661"/>
      <c r="G70" s="662"/>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1072</v>
      </c>
      <c r="C72" s="234"/>
      <c r="D72" s="660" t="str">
        <f>IF($D$48="Flat rate 25 %",IF(H64&gt;SUM(H60+H62+H63)*0.25,"  Výše nepřímých nákladů vykazovaných metodou flat rate 25 % překročena! Prosím opravte.","  Výše nepřímých nákladů je v pořádku."),"  Není relevantní")</f>
        <v xml:space="preserve">  Není relevantní</v>
      </c>
      <c r="E72" s="661"/>
      <c r="F72" s="661"/>
      <c r="G72" s="662"/>
      <c r="H72" s="473"/>
      <c r="I72" s="488"/>
      <c r="J72" s="488"/>
      <c r="K72" s="161"/>
    </row>
    <row r="73" spans="1:12" s="84" customFormat="1" ht="9" customHeight="1">
      <c r="B73" s="237"/>
      <c r="C73" s="234"/>
      <c r="D73" s="492"/>
      <c r="E73" s="492"/>
      <c r="F73" s="492"/>
      <c r="G73" s="234"/>
      <c r="H73" s="473"/>
      <c r="I73" s="488"/>
      <c r="J73" s="488"/>
      <c r="K73" s="161"/>
    </row>
    <row r="74" spans="1:12" ht="13.15" customHeight="1">
      <c r="B74" s="659" t="s">
        <v>1204</v>
      </c>
      <c r="C74" s="659"/>
      <c r="D74" s="659"/>
      <c r="E74" s="659"/>
      <c r="F74" s="659"/>
      <c r="G74" s="659"/>
      <c r="H74" s="659"/>
      <c r="I74" s="196"/>
      <c r="J74" s="196"/>
      <c r="K74" s="161"/>
    </row>
    <row r="75" spans="1:12" ht="12.75">
      <c r="B75" s="659"/>
      <c r="C75" s="659"/>
      <c r="D75" s="659"/>
      <c r="E75" s="659"/>
      <c r="F75" s="659"/>
      <c r="G75" s="659"/>
      <c r="H75" s="659"/>
      <c r="I75" s="196"/>
      <c r="J75" s="161"/>
      <c r="K75" s="161"/>
    </row>
    <row r="76" spans="1:12" s="84" customFormat="1" ht="4.9000000000000004" customHeight="1">
      <c r="B76" s="489"/>
      <c r="C76" s="489"/>
      <c r="D76" s="489"/>
      <c r="E76" s="489"/>
      <c r="F76" s="489"/>
      <c r="G76" s="489"/>
      <c r="H76" s="489"/>
      <c r="I76" s="196"/>
      <c r="J76" s="161"/>
      <c r="K76" s="161"/>
    </row>
    <row r="77" spans="1:12" s="84" customFormat="1" ht="15.6" customHeight="1">
      <c r="B77" s="489" t="s">
        <v>1010</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1024</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1150</v>
      </c>
      <c r="C81" s="381"/>
      <c r="D81" s="382"/>
      <c r="E81" s="382"/>
      <c r="F81" s="382"/>
      <c r="G81" s="382"/>
      <c r="H81" s="382"/>
      <c r="I81" s="161"/>
      <c r="J81" s="161"/>
      <c r="K81" s="473"/>
      <c r="L81" s="29"/>
    </row>
    <row r="82" spans="2:12" s="84" customFormat="1" ht="28.5" customHeight="1">
      <c r="B82" s="663" t="s">
        <v>1214</v>
      </c>
      <c r="C82" s="663"/>
      <c r="D82" s="663"/>
      <c r="E82" s="663"/>
      <c r="F82" s="663"/>
      <c r="G82" s="663"/>
      <c r="H82" s="663"/>
      <c r="I82" s="161"/>
      <c r="J82" s="161"/>
      <c r="K82" s="473"/>
      <c r="L82" s="29"/>
    </row>
    <row r="83" spans="2:12" s="84" customFormat="1" ht="8.4499999999999993" customHeight="1">
      <c r="B83" s="369"/>
      <c r="C83" s="369"/>
      <c r="D83" s="369"/>
      <c r="E83" s="369"/>
      <c r="F83" s="369"/>
      <c r="G83" s="369"/>
      <c r="H83" s="369"/>
      <c r="I83" s="161"/>
      <c r="J83" s="161"/>
      <c r="K83" s="473"/>
      <c r="L83" s="29"/>
    </row>
    <row r="84" spans="2:12" s="435" customFormat="1" ht="20.100000000000001" customHeight="1">
      <c r="B84" s="619" t="s">
        <v>721</v>
      </c>
      <c r="C84" s="620"/>
      <c r="D84" s="434" t="s">
        <v>722</v>
      </c>
      <c r="E84" s="436" t="s">
        <v>770</v>
      </c>
      <c r="F84" s="437" t="s">
        <v>771</v>
      </c>
      <c r="G84" s="436" t="s">
        <v>772</v>
      </c>
      <c r="H84" s="438" t="s">
        <v>724</v>
      </c>
      <c r="I84" s="439"/>
      <c r="J84" s="439"/>
      <c r="K84" s="439"/>
    </row>
    <row r="85" spans="2:12" ht="35.1" customHeight="1">
      <c r="B85" s="657" t="s">
        <v>1060</v>
      </c>
      <c r="C85" s="658"/>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65"/>
      <c r="J85" s="666"/>
      <c r="K85" s="161"/>
    </row>
    <row r="86" spans="2:12" s="84" customFormat="1" ht="35.1" customHeight="1">
      <c r="B86" s="653" t="str">
        <f>IF(FP_HÚ&lt;&gt;"VO - výzkumná organizace","","Maximální výše podpory pro výzkumnou organizaci
(při dodržení max. možné intenzity podpory na projekt")</f>
        <v/>
      </c>
      <c r="C86" s="654"/>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67"/>
      <c r="J86" s="666"/>
      <c r="K86" s="161"/>
    </row>
    <row r="87" spans="2:12" ht="21" customHeight="1">
      <c r="B87" s="668" t="s">
        <v>1003</v>
      </c>
      <c r="C87" s="669"/>
      <c r="D87" s="245" t="s">
        <v>729</v>
      </c>
      <c r="E87" s="395"/>
      <c r="F87" s="395"/>
      <c r="G87" s="395"/>
      <c r="H87" s="392">
        <f>SUM(E87:G87)</f>
        <v>0</v>
      </c>
      <c r="I87" s="368"/>
      <c r="J87" s="367"/>
      <c r="K87" s="161"/>
    </row>
    <row r="88" spans="2:12" ht="21" customHeight="1">
      <c r="B88" s="653" t="s">
        <v>734</v>
      </c>
      <c r="C88" s="654"/>
      <c r="D88" s="246" t="s">
        <v>729</v>
      </c>
      <c r="E88" s="396">
        <f t="shared" ref="E88:G88" si="2">E89-E87</f>
        <v>0</v>
      </c>
      <c r="F88" s="396">
        <f t="shared" si="2"/>
        <v>0</v>
      </c>
      <c r="G88" s="396">
        <f t="shared" si="2"/>
        <v>0</v>
      </c>
      <c r="H88" s="394">
        <f>SUM(E88:G88)</f>
        <v>0</v>
      </c>
      <c r="I88" s="161"/>
      <c r="J88" s="161"/>
      <c r="K88" s="161"/>
    </row>
    <row r="89" spans="2:12" ht="21" customHeight="1">
      <c r="B89" s="668" t="s">
        <v>733</v>
      </c>
      <c r="C89" s="669"/>
      <c r="D89" s="245" t="s">
        <v>729</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49" t="s">
        <v>735</v>
      </c>
      <c r="C91" s="650"/>
      <c r="D91" s="232" t="s">
        <v>723</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677" t="str">
        <f>IF($H$86="",IF($H$87&gt;$H$85,"  Přesáhli jste maximální možnou intenzitu podpory 
  pro daný typ subjektu dle Nařízení EK!",""),IF($H$87&gt;$H$86,"  Přesáhli jste maximální možnou intenzitu podpory 
  pro daný typ subjektu dle Nařízení EK!",""))</f>
        <v/>
      </c>
      <c r="I93" s="677"/>
      <c r="J93" s="161"/>
      <c r="K93" s="161"/>
    </row>
    <row r="94" spans="2:12" s="84" customFormat="1" ht="31.5" customHeight="1">
      <c r="B94" s="476" t="str">
        <f>IF('Identifikační údaje projektu'!D23=1,"Kontrola podpory za všechny české uchazeče 
a za projekt dle programu EPSILON","")</f>
        <v/>
      </c>
      <c r="C94" s="365"/>
      <c r="D94" s="467" t="str">
        <f>IF('Identifikační údaje projektu'!D23=1,míra_podpory,"")</f>
        <v/>
      </c>
      <c r="E94" s="671" t="str">
        <f>IF('Identifikační údaje projektu'!D23=1,IF($D$94&lt;=$E$32,"  Požadovaná podpora je v pořádku.","  Požadovaná podpora převyšuje maximální možnou podporu 
  plynoucí z podmínek programu EPSILON!"),"")</f>
        <v/>
      </c>
      <c r="F94" s="664"/>
      <c r="G94" s="664"/>
      <c r="H94" s="677"/>
      <c r="I94" s="677"/>
      <c r="J94" s="466"/>
      <c r="K94" s="161"/>
    </row>
    <row r="95" spans="2:12" s="84" customFormat="1" ht="12" customHeight="1">
      <c r="B95" s="254"/>
      <c r="C95" s="161"/>
      <c r="D95" s="161"/>
      <c r="E95" s="161"/>
      <c r="F95" s="255"/>
      <c r="G95" s="161"/>
      <c r="H95" s="161"/>
      <c r="I95" s="161"/>
      <c r="J95" s="161"/>
      <c r="K95" s="161"/>
    </row>
    <row r="96" spans="2:12" ht="15.75" customHeight="1">
      <c r="B96" s="670" t="s">
        <v>1215</v>
      </c>
      <c r="C96" s="670"/>
      <c r="D96" s="670"/>
      <c r="E96" s="670" t="str">
        <f t="shared" ref="E96:G96" si="4">IF(E87&gt;E85,"Překročena výše podpory","")</f>
        <v/>
      </c>
      <c r="F96" s="670" t="str">
        <f t="shared" si="4"/>
        <v/>
      </c>
      <c r="G96" s="670" t="str">
        <f t="shared" si="4"/>
        <v/>
      </c>
      <c r="H96" s="670"/>
      <c r="I96" s="670"/>
      <c r="J96" s="670"/>
      <c r="K96" s="161"/>
    </row>
    <row r="97" spans="2:11" ht="15.75" customHeight="1">
      <c r="B97" s="256"/>
      <c r="C97" s="153"/>
      <c r="D97" s="209"/>
      <c r="E97" s="209"/>
      <c r="F97" s="209"/>
      <c r="G97" s="209"/>
      <c r="H97" s="209"/>
      <c r="I97" s="153"/>
      <c r="J97" s="153"/>
      <c r="K97" s="209"/>
    </row>
    <row r="98" spans="2:11" s="47" customFormat="1" ht="15.6" customHeight="1">
      <c r="B98" s="218" t="s">
        <v>1023</v>
      </c>
      <c r="C98" s="166"/>
      <c r="D98" s="166"/>
      <c r="E98" s="166"/>
      <c r="F98" s="166"/>
      <c r="G98" s="166"/>
      <c r="H98" s="166"/>
      <c r="I98" s="166"/>
      <c r="J98" s="166"/>
      <c r="K98" s="160"/>
    </row>
    <row r="99" spans="2:11" s="47" customFormat="1" ht="4.9000000000000004" customHeight="1">
      <c r="B99" s="257"/>
      <c r="C99" s="257"/>
      <c r="D99" s="257"/>
      <c r="E99" s="257"/>
      <c r="F99" s="257"/>
      <c r="G99" s="257"/>
      <c r="H99" s="257"/>
      <c r="I99" s="257"/>
      <c r="J99" s="257"/>
      <c r="K99" s="160"/>
    </row>
    <row r="100" spans="2:11" s="84" customFormat="1" ht="15.75" customHeight="1">
      <c r="B100" s="674" t="s">
        <v>1007</v>
      </c>
      <c r="C100" s="258"/>
      <c r="D100" s="675" t="s">
        <v>729</v>
      </c>
      <c r="E100" s="676">
        <f>E66*(1-E91)</f>
        <v>0</v>
      </c>
      <c r="F100" s="676">
        <f>F66*(1-F91)</f>
        <v>0</v>
      </c>
      <c r="G100" s="676">
        <f>G66*(1-G91)</f>
        <v>0</v>
      </c>
      <c r="H100" s="672">
        <f>SUM(E100:G101)</f>
        <v>0</v>
      </c>
      <c r="I100" s="161"/>
      <c r="J100" s="161"/>
      <c r="K100" s="208"/>
    </row>
    <row r="101" spans="2:11" s="47" customFormat="1" ht="13.9" customHeight="1">
      <c r="B101" s="674"/>
      <c r="C101" s="258"/>
      <c r="D101" s="675"/>
      <c r="E101" s="676"/>
      <c r="F101" s="676"/>
      <c r="G101" s="676"/>
      <c r="H101" s="673"/>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1144</v>
      </c>
      <c r="C104" s="156"/>
      <c r="D104" s="156"/>
      <c r="E104" s="156"/>
      <c r="F104" s="156"/>
      <c r="G104" s="156"/>
      <c r="H104" s="156"/>
      <c r="I104" s="156"/>
      <c r="J104" s="156"/>
      <c r="K104" s="208"/>
    </row>
    <row r="105" spans="2:11" s="84" customFormat="1" ht="4.9000000000000004" customHeight="1">
      <c r="B105" s="167"/>
      <c r="C105" s="167"/>
      <c r="D105" s="167"/>
      <c r="E105" s="167"/>
      <c r="F105" s="167"/>
      <c r="G105" s="260"/>
      <c r="H105" s="167"/>
      <c r="I105" s="167"/>
      <c r="J105" s="167"/>
      <c r="K105" s="208"/>
    </row>
    <row r="106" spans="2:11" s="84" customFormat="1" ht="36" customHeight="1">
      <c r="B106" s="380" t="s">
        <v>1142</v>
      </c>
      <c r="C106" s="161"/>
      <c r="D106" s="261" t="s">
        <v>1004</v>
      </c>
      <c r="E106" s="463">
        <f>$H$66</f>
        <v>0</v>
      </c>
      <c r="F106" s="161"/>
      <c r="G106" s="261" t="s">
        <v>1071</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3"/>
      <c r="C110" s="543"/>
      <c r="D110" s="543"/>
      <c r="E110" s="543"/>
      <c r="F110" s="543"/>
      <c r="G110" s="543"/>
      <c r="H110" s="543"/>
      <c r="I110" s="608" t="str">
        <f>Pokyny!E46</f>
        <v xml:space="preserve"> Verze 2: duben 2021.</v>
      </c>
      <c r="J110" s="678"/>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6" t="s">
        <v>783</v>
      </c>
      <c r="J116" s="606"/>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DGGNoXHHU724yIYAK3z/MSCi2u/amwZrYbgjZ7yIpOveQzd7yuQ4FiLPWrkW5HXxuOtQbaxP3lMZ8CUQQp+gKQ==" saltValue="ZVBfIosk6doO/9ZQGlUnOA=="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 ref="B86:C86"/>
    <mergeCell ref="I66:J66"/>
    <mergeCell ref="B84:C84"/>
    <mergeCell ref="B85:C85"/>
    <mergeCell ref="B74:H75"/>
    <mergeCell ref="D70:G70"/>
    <mergeCell ref="B82:H82"/>
    <mergeCell ref="H68:I68"/>
    <mergeCell ref="I85:J86"/>
    <mergeCell ref="D72:G72"/>
    <mergeCell ref="B63:C63"/>
    <mergeCell ref="B64:C64"/>
    <mergeCell ref="B66:C66"/>
    <mergeCell ref="B60:C60"/>
    <mergeCell ref="B59:C59"/>
    <mergeCell ref="B61:C61"/>
    <mergeCell ref="B62:C62"/>
    <mergeCell ref="D8:F8"/>
    <mergeCell ref="B37:G37"/>
    <mergeCell ref="G27:H27"/>
    <mergeCell ref="B3:G3"/>
    <mergeCell ref="F10:H10"/>
    <mergeCell ref="B14:B15"/>
    <mergeCell ref="D14:D15"/>
    <mergeCell ref="B6:J6"/>
    <mergeCell ref="E14:F1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39" t="s">
        <v>1058</v>
      </c>
      <c r="C3" s="639"/>
      <c r="D3" s="639"/>
      <c r="E3" s="639"/>
      <c r="F3" s="639"/>
      <c r="G3" s="639"/>
      <c r="H3" s="500"/>
      <c r="I3" s="500"/>
      <c r="J3" s="500"/>
      <c r="K3" s="256"/>
    </row>
    <row r="4" spans="1:11" ht="15.75" customHeight="1">
      <c r="B4" s="502"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1"/>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7" t="s">
        <v>1061</v>
      </c>
      <c r="C6" s="588"/>
      <c r="D6" s="588"/>
      <c r="E6" s="588"/>
      <c r="F6" s="588"/>
      <c r="G6" s="588"/>
      <c r="H6" s="588"/>
      <c r="I6" s="588"/>
      <c r="J6" s="588"/>
      <c r="K6" s="479"/>
    </row>
    <row r="7" spans="1:11" ht="15.75" customHeight="1">
      <c r="B7" s="152"/>
      <c r="C7" s="152"/>
      <c r="D7" s="153"/>
      <c r="E7" s="153"/>
      <c r="F7" s="153"/>
      <c r="G7" s="153"/>
      <c r="H7" s="153"/>
      <c r="I7" s="153"/>
      <c r="J7" s="153"/>
      <c r="K7" s="153"/>
    </row>
    <row r="8" spans="1:11" ht="15.75" customHeight="1">
      <c r="B8" s="154" t="s">
        <v>1186</v>
      </c>
      <c r="C8" s="152"/>
      <c r="D8" s="637" t="str">
        <f>IF('Identifikační údaje projektu'!D23="Vyberte možnost:","",IF('Identifikační údaje projektu'!D23&lt;=1,"",IF('Další účastník 1'!D15="","Chybí doplnit obchodní jméno na listu Další účastník 1",číselníky!Y10)))</f>
        <v/>
      </c>
      <c r="E8" s="637"/>
      <c r="F8" s="637"/>
      <c r="G8" s="155"/>
      <c r="H8" s="503"/>
      <c r="I8" s="156"/>
      <c r="J8" s="156"/>
      <c r="K8" s="156"/>
    </row>
    <row r="9" spans="1:11" ht="15.75" customHeight="1">
      <c r="B9" s="152"/>
      <c r="C9" s="152"/>
      <c r="D9" s="157"/>
      <c r="E9" s="156"/>
      <c r="F9" s="156"/>
      <c r="G9" s="156"/>
      <c r="H9" s="156"/>
      <c r="I9" s="156"/>
      <c r="J9" s="156"/>
      <c r="K9" s="156"/>
    </row>
    <row r="10" spans="1:11" ht="16.149999999999999" customHeight="1">
      <c r="B10" s="218" t="s">
        <v>768</v>
      </c>
      <c r="C10" s="159"/>
      <c r="D10" s="157"/>
      <c r="E10" s="157"/>
      <c r="F10" s="640"/>
      <c r="G10" s="641"/>
      <c r="H10" s="641"/>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679" t="str">
        <f>IF('Identifikační údaje projektu'!D23="Vyberte možnost:","",IF('Identifikační údaje projektu'!D23&lt;=1,"",IF('Další účastník 1'!$D$19="Vyberte možnost:","Chybí doplnit na listu Další účastník 1",číselníky!X15)))</f>
        <v/>
      </c>
      <c r="E12" s="679"/>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42" t="s">
        <v>767</v>
      </c>
      <c r="C14" s="161"/>
      <c r="D14" s="643"/>
      <c r="E14" s="645" t="str">
        <f>IF('Identifikační údaje projektu'!D23="Vyberte možnost:","",IF('Identifikační údaje projektu'!D23&lt;=1,"",IF(D14="","     Nevyplněno","")))</f>
        <v/>
      </c>
      <c r="F14" s="646"/>
      <c r="G14" s="161"/>
      <c r="H14" s="161"/>
      <c r="I14" s="161"/>
      <c r="J14" s="161"/>
      <c r="K14" s="161"/>
    </row>
    <row r="15" spans="1:11" ht="15.6" customHeight="1">
      <c r="B15" s="642"/>
      <c r="C15" s="161"/>
      <c r="D15" s="644"/>
      <c r="E15" s="645"/>
      <c r="F15" s="646"/>
      <c r="G15" s="161"/>
      <c r="H15" s="161"/>
      <c r="I15" s="161"/>
      <c r="J15" s="161"/>
      <c r="K15" s="161"/>
    </row>
    <row r="16" spans="1:11" ht="10.9" customHeight="1">
      <c r="B16" s="487"/>
      <c r="C16" s="161"/>
      <c r="D16" s="487"/>
      <c r="E16" s="164"/>
      <c r="F16" s="161"/>
      <c r="G16" s="161"/>
      <c r="H16" s="161"/>
      <c r="I16" s="161"/>
      <c r="J16" s="161"/>
      <c r="K16" s="161"/>
    </row>
    <row r="17" spans="2:11" ht="43.15" customHeight="1">
      <c r="B17" s="607" t="s">
        <v>1020</v>
      </c>
      <c r="C17" s="607"/>
      <c r="D17" s="607"/>
      <c r="E17" s="607"/>
      <c r="F17" s="607"/>
      <c r="G17" s="607"/>
      <c r="H17" s="607"/>
      <c r="I17" s="504"/>
      <c r="J17" s="504"/>
      <c r="K17" s="504"/>
    </row>
    <row r="18" spans="2:11" ht="55.15" customHeight="1">
      <c r="B18" s="670" t="s">
        <v>1021</v>
      </c>
      <c r="C18" s="670"/>
      <c r="D18" s="670"/>
      <c r="E18" s="670"/>
      <c r="F18" s="670"/>
      <c r="G18" s="670"/>
      <c r="H18" s="670"/>
      <c r="I18" s="670"/>
      <c r="J18" s="670"/>
      <c r="K18" s="670"/>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1",0,IF($D$14="ANO",číselníky!AF6,číselníky!AF8)))</f>
        <v>0</v>
      </c>
      <c r="F27" s="187">
        <f>IF($D$12="",0,IF($D$12="Chybí doplnit na listu Další účastník 1",0,IF($D$14="ANO",číselníky!AG6,číselníky!AG8)))</f>
        <v>0</v>
      </c>
      <c r="G27" s="638" t="s">
        <v>769</v>
      </c>
      <c r="H27" s="638"/>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34" t="s">
        <v>1183</v>
      </c>
      <c r="C30" s="635"/>
      <c r="D30" s="636"/>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167" t="s">
        <v>1000</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07" t="s">
        <v>1022</v>
      </c>
      <c r="C37" s="607"/>
      <c r="D37" s="607"/>
      <c r="E37" s="607"/>
      <c r="F37" s="607"/>
      <c r="G37" s="607"/>
      <c r="H37" s="165"/>
      <c r="I37" s="197"/>
      <c r="J37" s="197"/>
      <c r="K37" s="197"/>
    </row>
    <row r="38" spans="2:11" ht="15.75" customHeight="1">
      <c r="B38" s="161"/>
      <c r="C38" s="161"/>
      <c r="D38" s="161"/>
      <c r="E38" s="189"/>
      <c r="F38" s="189"/>
      <c r="G38" s="189"/>
      <c r="H38" s="161"/>
      <c r="I38" s="161"/>
      <c r="J38" s="161"/>
      <c r="K38" s="161"/>
    </row>
    <row r="39" spans="2:11" ht="15.75" customHeight="1">
      <c r="B39" s="619" t="s">
        <v>721</v>
      </c>
      <c r="C39" s="620"/>
      <c r="D39" s="434" t="s">
        <v>722</v>
      </c>
      <c r="E39" s="434" t="s">
        <v>770</v>
      </c>
      <c r="F39" s="434" t="s">
        <v>771</v>
      </c>
      <c r="G39" s="434" t="s">
        <v>772</v>
      </c>
      <c r="H39" s="161"/>
      <c r="I39" s="161"/>
      <c r="J39" s="161"/>
      <c r="K39" s="161"/>
    </row>
    <row r="40" spans="2:11" ht="21" customHeight="1">
      <c r="B40" s="623" t="s">
        <v>764</v>
      </c>
      <c r="C40" s="624"/>
      <c r="D40" s="198" t="s">
        <v>723</v>
      </c>
      <c r="E40" s="199"/>
      <c r="F40" s="199"/>
      <c r="G40" s="444"/>
      <c r="H40" s="161"/>
      <c r="I40" s="161"/>
      <c r="J40" s="161"/>
      <c r="K40" s="161"/>
    </row>
    <row r="41" spans="2:11" ht="21.6" customHeight="1">
      <c r="B41" s="625" t="s">
        <v>996</v>
      </c>
      <c r="C41" s="626"/>
      <c r="D41" s="224" t="s">
        <v>723</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19" t="s">
        <v>721</v>
      </c>
      <c r="C43" s="620"/>
      <c r="D43" s="434" t="s">
        <v>722</v>
      </c>
      <c r="E43" s="434" t="s">
        <v>770</v>
      </c>
      <c r="F43" s="434" t="s">
        <v>771</v>
      </c>
      <c r="G43" s="434" t="s">
        <v>773</v>
      </c>
      <c r="H43" s="200"/>
      <c r="I43" s="439"/>
      <c r="J43" s="439"/>
      <c r="K43" s="439"/>
    </row>
    <row r="44" spans="2:11" ht="21" customHeight="1">
      <c r="B44" s="627" t="s">
        <v>776</v>
      </c>
      <c r="C44" s="628"/>
      <c r="D44" s="202" t="s">
        <v>729</v>
      </c>
      <c r="E44" s="497">
        <f>E$40*E$66</f>
        <v>0</v>
      </c>
      <c r="F44" s="497">
        <f>F$40*F$66</f>
        <v>0</v>
      </c>
      <c r="G44" s="497">
        <f>G$40*G$66</f>
        <v>0</v>
      </c>
      <c r="H44" s="200"/>
      <c r="I44" s="161"/>
      <c r="J44" s="161"/>
      <c r="K44" s="161"/>
    </row>
    <row r="45" spans="2:11" ht="21" customHeight="1">
      <c r="B45" s="625" t="s">
        <v>777</v>
      </c>
      <c r="C45" s="626"/>
      <c r="D45" s="442" t="s">
        <v>729</v>
      </c>
      <c r="E45" s="443">
        <f>E$41*E$66</f>
        <v>0</v>
      </c>
      <c r="F45" s="443">
        <f>F$41*F$66</f>
        <v>0</v>
      </c>
      <c r="G45" s="443">
        <f>G$41*G$66</f>
        <v>0</v>
      </c>
      <c r="H45" s="200"/>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681" t="s">
        <v>1074</v>
      </c>
      <c r="C50" s="681"/>
      <c r="D50" s="681"/>
      <c r="E50" s="681"/>
      <c r="F50" s="681"/>
      <c r="G50" s="681"/>
      <c r="H50" s="681"/>
      <c r="I50" s="161"/>
      <c r="J50" s="161"/>
      <c r="K50" s="161"/>
    </row>
    <row r="51" spans="1:11" ht="27.75" customHeight="1">
      <c r="B51" s="607" t="s">
        <v>1075</v>
      </c>
      <c r="C51" s="607"/>
      <c r="D51" s="607"/>
      <c r="E51" s="607"/>
      <c r="F51" s="607"/>
      <c r="G51" s="607"/>
      <c r="H51" s="607"/>
      <c r="I51" s="196"/>
      <c r="J51" s="196"/>
      <c r="K51" s="196"/>
    </row>
    <row r="52" spans="1:11" ht="42" customHeight="1">
      <c r="B52" s="607" t="s">
        <v>1073</v>
      </c>
      <c r="C52" s="607"/>
      <c r="D52" s="607"/>
      <c r="E52" s="607"/>
      <c r="F52" s="607"/>
      <c r="G52" s="607"/>
      <c r="H52" s="607"/>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ht="4.1500000000000004" customHeight="1">
      <c r="B55" s="680"/>
      <c r="C55" s="680"/>
      <c r="D55" s="680"/>
      <c r="E55" s="680"/>
      <c r="F55" s="680"/>
      <c r="G55" s="680"/>
      <c r="H55" s="680"/>
      <c r="I55" s="680"/>
      <c r="J55" s="680"/>
      <c r="K55" s="680"/>
    </row>
    <row r="56" spans="1:11" ht="23.45" customHeight="1">
      <c r="B56" s="221" t="s">
        <v>778</v>
      </c>
      <c r="C56" s="485"/>
      <c r="D56" s="485"/>
      <c r="E56" s="485"/>
      <c r="F56" s="485"/>
      <c r="G56" s="485"/>
      <c r="H56" s="485"/>
      <c r="I56" s="485"/>
      <c r="J56" s="485"/>
      <c r="K56" s="485"/>
    </row>
    <row r="57" spans="1:11" ht="15.75" customHeight="1">
      <c r="B57" s="622" t="s">
        <v>1143</v>
      </c>
      <c r="C57" s="622"/>
      <c r="D57" s="622"/>
      <c r="E57" s="622"/>
      <c r="F57" s="622"/>
      <c r="G57" s="622"/>
      <c r="H57" s="622"/>
      <c r="I57" s="622"/>
      <c r="J57" s="622"/>
      <c r="K57" s="622"/>
    </row>
    <row r="58" spans="1:11" ht="10.9" customHeight="1">
      <c r="B58" s="161"/>
      <c r="C58" s="161"/>
      <c r="D58" s="161"/>
      <c r="E58" s="161"/>
      <c r="F58" s="161"/>
      <c r="G58" s="161"/>
      <c r="H58" s="161"/>
      <c r="I58" s="161"/>
      <c r="J58" s="161"/>
      <c r="K58" s="161"/>
    </row>
    <row r="59" spans="1:11" s="435" customFormat="1" ht="20.100000000000001" customHeight="1">
      <c r="A59" s="441"/>
      <c r="B59" s="619" t="s">
        <v>721</v>
      </c>
      <c r="C59" s="620"/>
      <c r="D59" s="434" t="s">
        <v>722</v>
      </c>
      <c r="E59" s="434" t="s">
        <v>770</v>
      </c>
      <c r="F59" s="434" t="s">
        <v>771</v>
      </c>
      <c r="G59" s="434" t="s">
        <v>772</v>
      </c>
      <c r="H59" s="484" t="s">
        <v>724</v>
      </c>
      <c r="I59" s="439"/>
      <c r="J59" s="439"/>
      <c r="K59" s="505"/>
    </row>
    <row r="60" spans="1:11" ht="21" customHeight="1">
      <c r="A60" s="93"/>
      <c r="B60" s="623" t="s">
        <v>725</v>
      </c>
      <c r="C60" s="624"/>
      <c r="D60" s="223" t="s">
        <v>729</v>
      </c>
      <c r="E60" s="506"/>
      <c r="F60" s="390"/>
      <c r="G60" s="390"/>
      <c r="H60" s="498">
        <f>SUM(E60:G60)</f>
        <v>0</v>
      </c>
      <c r="I60" s="161"/>
      <c r="J60" s="161"/>
      <c r="K60" s="488"/>
    </row>
    <row r="61" spans="1:11" ht="21" customHeight="1">
      <c r="A61" s="93"/>
      <c r="B61" s="625" t="s">
        <v>726</v>
      </c>
      <c r="C61" s="626"/>
      <c r="D61" s="224" t="s">
        <v>729</v>
      </c>
      <c r="E61" s="390"/>
      <c r="F61" s="390"/>
      <c r="G61" s="390"/>
      <c r="H61" s="499">
        <f>SUM(E61:G61)</f>
        <v>0</v>
      </c>
      <c r="I61" s="161"/>
      <c r="J61" s="161"/>
      <c r="K61" s="488"/>
    </row>
    <row r="62" spans="1:11" ht="21" customHeight="1">
      <c r="A62" s="93"/>
      <c r="B62" s="651" t="s">
        <v>728</v>
      </c>
      <c r="C62" s="652"/>
      <c r="D62" s="225" t="s">
        <v>729</v>
      </c>
      <c r="E62" s="390"/>
      <c r="F62" s="390"/>
      <c r="G62" s="390"/>
      <c r="H62" s="498">
        <f>SUM(E62:G62)</f>
        <v>0</v>
      </c>
      <c r="I62" s="161"/>
      <c r="J62" s="161"/>
      <c r="K62" s="488"/>
    </row>
    <row r="63" spans="1:11" ht="21" customHeight="1">
      <c r="A63" s="93"/>
      <c r="B63" s="647" t="s">
        <v>730</v>
      </c>
      <c r="C63" s="648"/>
      <c r="D63" s="224" t="s">
        <v>729</v>
      </c>
      <c r="E63" s="390"/>
      <c r="F63" s="390"/>
      <c r="G63" s="390"/>
      <c r="H63" s="499">
        <f>SUM(E63:G63)</f>
        <v>0</v>
      </c>
      <c r="I63" s="161"/>
      <c r="J63" s="161"/>
      <c r="K63" s="488"/>
    </row>
    <row r="64" spans="1:11" ht="21" customHeight="1">
      <c r="A64" s="93"/>
      <c r="B64" s="623" t="s">
        <v>731</v>
      </c>
      <c r="C64" s="624"/>
      <c r="D64" s="225" t="s">
        <v>729</v>
      </c>
      <c r="E64" s="390"/>
      <c r="F64" s="390"/>
      <c r="G64" s="390"/>
      <c r="H64" s="498">
        <f>SUM(E64:G64)</f>
        <v>0</v>
      </c>
      <c r="I64" s="161"/>
      <c r="J64" s="161"/>
      <c r="K64" s="488"/>
    </row>
    <row r="65" spans="1:12" s="47" customFormat="1" ht="3" customHeight="1">
      <c r="A65" s="110"/>
      <c r="B65" s="507"/>
      <c r="C65" s="508"/>
      <c r="D65" s="509"/>
      <c r="E65" s="510"/>
      <c r="F65" s="510"/>
      <c r="G65" s="510"/>
      <c r="H65" s="511"/>
      <c r="I65" s="161"/>
      <c r="J65" s="161"/>
      <c r="K65" s="231"/>
    </row>
    <row r="66" spans="1:12" ht="18" customHeight="1" thickBot="1">
      <c r="A66" s="93"/>
      <c r="B66" s="649" t="s">
        <v>1001</v>
      </c>
      <c r="C66" s="650"/>
      <c r="D66" s="232" t="s">
        <v>729</v>
      </c>
      <c r="E66" s="397">
        <f t="shared" ref="E66:H66" si="1">SUM(E60:E64)</f>
        <v>0</v>
      </c>
      <c r="F66" s="397">
        <f t="shared" si="1"/>
        <v>0</v>
      </c>
      <c r="G66" s="397">
        <f t="shared" si="1"/>
        <v>0</v>
      </c>
      <c r="H66" s="398">
        <f t="shared" si="1"/>
        <v>0</v>
      </c>
      <c r="I66" s="656"/>
      <c r="J66" s="656"/>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56"/>
      <c r="J68" s="656"/>
      <c r="K68" s="488"/>
    </row>
    <row r="69" spans="1:12" ht="5.45" customHeight="1">
      <c r="A69" s="36"/>
      <c r="B69" s="234"/>
      <c r="C69" s="234"/>
      <c r="D69" s="234"/>
      <c r="E69" s="234"/>
      <c r="F69" s="234"/>
      <c r="G69" s="234"/>
      <c r="H69" s="473"/>
      <c r="I69" s="488"/>
      <c r="J69" s="488"/>
      <c r="K69" s="488"/>
    </row>
    <row r="70" spans="1:12" ht="20.45" customHeight="1">
      <c r="B70" s="236" t="s">
        <v>774</v>
      </c>
      <c r="C70" s="234"/>
      <c r="D70" s="671" t="str">
        <f>IF(H61=0,"  Není relevantní",IF(H61&lt;=0.2*(H66),"  Výše nákladů na subdodávky je v pořádku.","  Náklady na subdodávky překročily 20% z celkových uznaných nákladů."))</f>
        <v xml:space="preserve">  Není relevantní</v>
      </c>
      <c r="E70" s="664"/>
      <c r="F70" s="664"/>
      <c r="G70" s="664"/>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60" t="str">
        <f>IF($D$48="Flat rate 25 %",IF(H64&gt;SUM(H60+H62+H63)*0.25,"  Výše nepřímých nákladů vykazovaných metodou flat rate 25 % překročena! Prosím opravte.","  Výše nepřímých nákladů je v pořádku."),"  Není relevantní")</f>
        <v xml:space="preserve">  Není relevantní</v>
      </c>
      <c r="E72" s="661"/>
      <c r="F72" s="661"/>
      <c r="G72" s="662"/>
      <c r="H72" s="473"/>
      <c r="I72" s="488"/>
      <c r="J72" s="488"/>
      <c r="K72" s="161"/>
    </row>
    <row r="73" spans="1:12" ht="9" customHeight="1">
      <c r="B73" s="237"/>
      <c r="C73" s="234"/>
      <c r="D73" s="492"/>
      <c r="E73" s="492"/>
      <c r="F73" s="492"/>
      <c r="G73" s="234"/>
      <c r="H73" s="473"/>
      <c r="I73" s="488"/>
      <c r="J73" s="488"/>
      <c r="K73" s="161"/>
    </row>
    <row r="74" spans="1:12" ht="25.15" customHeight="1">
      <c r="B74" s="670" t="s">
        <v>1076</v>
      </c>
      <c r="C74" s="670"/>
      <c r="D74" s="670"/>
      <c r="E74" s="670"/>
      <c r="F74" s="670"/>
      <c r="G74" s="670"/>
      <c r="H74" s="670"/>
      <c r="I74" s="196"/>
      <c r="J74" s="196"/>
      <c r="K74" s="161"/>
    </row>
    <row r="75" spans="1:12" ht="4.9000000000000004" customHeight="1">
      <c r="B75" s="670"/>
      <c r="C75" s="670"/>
      <c r="D75" s="670"/>
      <c r="E75" s="670"/>
      <c r="F75" s="670"/>
      <c r="G75" s="670"/>
      <c r="H75" s="670"/>
      <c r="I75" s="196"/>
      <c r="J75" s="196"/>
      <c r="K75" s="161"/>
    </row>
    <row r="76" spans="1:12" ht="15.6" customHeight="1">
      <c r="B76" s="512" t="s">
        <v>1014</v>
      </c>
      <c r="C76" s="512"/>
      <c r="D76" s="512"/>
      <c r="E76" s="512"/>
      <c r="F76" s="512"/>
      <c r="G76" s="512"/>
      <c r="H76" s="512"/>
      <c r="I76" s="196"/>
      <c r="J76" s="161"/>
      <c r="K76" s="161"/>
    </row>
    <row r="77" spans="1:12" ht="15.75" customHeight="1">
      <c r="B77" s="238"/>
      <c r="C77" s="238"/>
      <c r="D77" s="239"/>
      <c r="E77" s="240"/>
      <c r="F77" s="241"/>
      <c r="G77" s="241"/>
      <c r="H77" s="241"/>
      <c r="I77" s="242"/>
      <c r="J77" s="241"/>
      <c r="K77" s="241"/>
    </row>
    <row r="78" spans="1:12" ht="16.149999999999999" customHeight="1">
      <c r="B78" s="218" t="s">
        <v>1024</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1150</v>
      </c>
      <c r="C80" s="193"/>
      <c r="D80" s="161"/>
      <c r="E80" s="161"/>
      <c r="F80" s="161"/>
      <c r="G80" s="161"/>
      <c r="H80" s="161"/>
      <c r="I80" s="161"/>
      <c r="J80" s="161"/>
      <c r="K80" s="473"/>
      <c r="L80" s="29"/>
    </row>
    <row r="81" spans="2:12" ht="28.5" customHeight="1">
      <c r="B81" s="663" t="s">
        <v>1214</v>
      </c>
      <c r="C81" s="663"/>
      <c r="D81" s="663"/>
      <c r="E81" s="663"/>
      <c r="F81" s="663"/>
      <c r="G81" s="663"/>
      <c r="H81" s="663"/>
      <c r="I81" s="161"/>
      <c r="J81" s="161"/>
      <c r="K81" s="473"/>
      <c r="L81" s="29"/>
    </row>
    <row r="82" spans="2:12" ht="5.45" customHeight="1">
      <c r="B82" s="513"/>
      <c r="C82" s="193"/>
      <c r="D82" s="161"/>
      <c r="E82" s="161"/>
      <c r="F82" s="161"/>
      <c r="G82" s="161"/>
      <c r="H82" s="161"/>
      <c r="I82" s="161"/>
      <c r="J82" s="161"/>
      <c r="K82" s="473"/>
      <c r="L82" s="29"/>
    </row>
    <row r="83" spans="2:12" s="435" customFormat="1" ht="20.100000000000001" customHeight="1">
      <c r="B83" s="619" t="s">
        <v>721</v>
      </c>
      <c r="C83" s="620"/>
      <c r="D83" s="434" t="s">
        <v>722</v>
      </c>
      <c r="E83" s="436" t="s">
        <v>770</v>
      </c>
      <c r="F83" s="437" t="s">
        <v>771</v>
      </c>
      <c r="G83" s="436" t="s">
        <v>772</v>
      </c>
      <c r="H83" s="438" t="s">
        <v>724</v>
      </c>
      <c r="I83" s="439"/>
      <c r="J83" s="439"/>
      <c r="K83" s="439"/>
    </row>
    <row r="84" spans="2:12" ht="34.5" customHeight="1">
      <c r="B84" s="657" t="s">
        <v>1060</v>
      </c>
      <c r="C84" s="658"/>
      <c r="D84" s="223" t="s">
        <v>729</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65"/>
      <c r="J84" s="666"/>
      <c r="K84" s="161"/>
    </row>
    <row r="85" spans="2:12" ht="34.5" customHeight="1">
      <c r="B85" s="682" t="str">
        <f>IF(FP_DU&lt;&gt;"VO - výzkumná organizace","","Maximální výše podpory pro výzkumnou organizaci
(při dodržení max. možné intenzity podpory na projekt")</f>
        <v/>
      </c>
      <c r="C85" s="683"/>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65"/>
      <c r="J85" s="666"/>
      <c r="K85" s="161"/>
    </row>
    <row r="86" spans="2:12" ht="21" customHeight="1">
      <c r="B86" s="651" t="s">
        <v>1002</v>
      </c>
      <c r="C86" s="652"/>
      <c r="D86" s="225" t="s">
        <v>729</v>
      </c>
      <c r="E86" s="395"/>
      <c r="F86" s="395"/>
      <c r="G86" s="395"/>
      <c r="H86" s="392">
        <f>SUM(E86:G86)</f>
        <v>0</v>
      </c>
      <c r="I86" s="667"/>
      <c r="J86" s="666"/>
      <c r="K86" s="161"/>
    </row>
    <row r="87" spans="2:12" ht="21" customHeight="1">
      <c r="B87" s="653" t="s">
        <v>734</v>
      </c>
      <c r="C87" s="654"/>
      <c r="D87" s="244" t="s">
        <v>729</v>
      </c>
      <c r="E87" s="393">
        <f t="shared" ref="E87:G87" si="2">E88-E86</f>
        <v>0</v>
      </c>
      <c r="F87" s="393">
        <f t="shared" si="2"/>
        <v>0</v>
      </c>
      <c r="G87" s="393">
        <f t="shared" si="2"/>
        <v>0</v>
      </c>
      <c r="H87" s="394">
        <f>SUM(E87:G87)</f>
        <v>0</v>
      </c>
      <c r="I87" s="161"/>
      <c r="J87" s="161"/>
      <c r="K87" s="161"/>
    </row>
    <row r="88" spans="2:12" ht="21" customHeight="1">
      <c r="B88" s="623" t="s">
        <v>733</v>
      </c>
      <c r="C88" s="624"/>
      <c r="D88" s="223" t="s">
        <v>729</v>
      </c>
      <c r="E88" s="391">
        <f>E66</f>
        <v>0</v>
      </c>
      <c r="F88" s="391">
        <f t="shared" ref="F88:H88" si="3">F66</f>
        <v>0</v>
      </c>
      <c r="G88" s="391">
        <f t="shared" si="3"/>
        <v>0</v>
      </c>
      <c r="H88" s="392">
        <f t="shared" si="3"/>
        <v>0</v>
      </c>
      <c r="I88" s="161"/>
      <c r="J88" s="161"/>
      <c r="K88" s="161"/>
    </row>
    <row r="89" spans="2:12" ht="3" customHeight="1">
      <c r="B89" s="514"/>
      <c r="C89" s="515"/>
      <c r="D89" s="516"/>
      <c r="E89" s="517"/>
      <c r="F89" s="517"/>
      <c r="G89" s="518"/>
      <c r="H89" s="519"/>
      <c r="I89" s="161"/>
      <c r="J89" s="161"/>
      <c r="K89" s="161"/>
    </row>
    <row r="90" spans="2:12" ht="18" customHeight="1" thickBot="1">
      <c r="B90" s="649" t="s">
        <v>735</v>
      </c>
      <c r="C90" s="650"/>
      <c r="D90" s="232" t="s">
        <v>723</v>
      </c>
      <c r="E90" s="251">
        <f t="shared" ref="E90:H90" si="4">IFERROR(E86/E88,0)</f>
        <v>0</v>
      </c>
      <c r="F90" s="251">
        <f t="shared" si="4"/>
        <v>0</v>
      </c>
      <c r="G90" s="252">
        <f t="shared" si="4"/>
        <v>0</v>
      </c>
      <c r="H90" s="520">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684" t="str">
        <f>IF($H$85="",IF($H$86&gt;$H$84,"  Přesáhli jste maximální možnou intenzitu podpory 
  pro daný typ subjektu dle Nařízení EK!",""),IF($H$86&gt;$H$85,"  Přesáhli jste maximální možnou intenzitu podpory
  pro daný typ subjektu dle Nařízení EK!",""))</f>
        <v/>
      </c>
      <c r="I92" s="684"/>
      <c r="J92" s="161"/>
      <c r="K92" s="161"/>
    </row>
    <row r="93" spans="2:12" ht="31.5" customHeight="1">
      <c r="B93" s="476" t="str">
        <f>IF('Identifikační údaje projektu'!D23=2,"Kontrola podpory za všechny české uchazeče 
a za projekt dle programu EPSILON","")</f>
        <v/>
      </c>
      <c r="C93" s="477"/>
      <c r="D93" s="366" t="str">
        <f>IF('Identifikační údaje projektu'!D23=2,míra_podpory,"")</f>
        <v/>
      </c>
      <c r="E93" s="660" t="str">
        <f>IF('Identifikační údaje projektu'!D23=2,IF($D$93&lt;=$E$32,"  Požadovaná podpora je v pořádku.","  Požadovaná podpora převyšuje maximální možnou podporu 
  plynoucí z podmínek programu EPSILON!"),"")</f>
        <v/>
      </c>
      <c r="F93" s="661"/>
      <c r="G93" s="662"/>
      <c r="H93" s="684"/>
      <c r="I93" s="684"/>
      <c r="J93" s="161"/>
      <c r="K93" s="161"/>
    </row>
    <row r="94" spans="2:12" ht="12" customHeight="1">
      <c r="B94" s="254"/>
      <c r="C94" s="161"/>
      <c r="D94" s="161"/>
      <c r="E94" s="161"/>
      <c r="F94" s="161"/>
      <c r="G94" s="161"/>
      <c r="H94" s="161"/>
      <c r="I94" s="161"/>
      <c r="J94" s="161"/>
      <c r="K94" s="161"/>
    </row>
    <row r="95" spans="2:12" ht="15.75" customHeight="1">
      <c r="B95" s="670" t="s">
        <v>1215</v>
      </c>
      <c r="C95" s="670"/>
      <c r="D95" s="670"/>
      <c r="E95" s="670" t="str">
        <f t="shared" ref="E95:G95" si="5">IF(E86&gt;E84,"Překročena výše podpory","")</f>
        <v/>
      </c>
      <c r="F95" s="670" t="str">
        <f t="shared" si="5"/>
        <v/>
      </c>
      <c r="G95" s="670" t="str">
        <f t="shared" si="5"/>
        <v/>
      </c>
      <c r="H95" s="670"/>
      <c r="I95" s="670"/>
      <c r="J95" s="670"/>
      <c r="K95" s="161"/>
    </row>
    <row r="96" spans="2:12" s="47" customFormat="1" ht="15.6" customHeight="1">
      <c r="B96" s="166"/>
      <c r="C96" s="166"/>
      <c r="D96" s="166"/>
      <c r="E96" s="166"/>
      <c r="F96" s="166"/>
      <c r="G96" s="166"/>
      <c r="H96" s="166"/>
      <c r="I96" s="166"/>
      <c r="J96" s="166"/>
      <c r="K96" s="160"/>
    </row>
    <row r="97" spans="2:11" s="47" customFormat="1" ht="15.6" customHeight="1">
      <c r="B97" s="218"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74" t="s">
        <v>1007</v>
      </c>
      <c r="C99" s="258"/>
      <c r="D99" s="675" t="s">
        <v>729</v>
      </c>
      <c r="E99" s="676">
        <f>E66*(1-E90)</f>
        <v>0</v>
      </c>
      <c r="F99" s="676">
        <f t="shared" ref="F99:G99" si="6">F66*(1-F90)</f>
        <v>0</v>
      </c>
      <c r="G99" s="676">
        <f t="shared" si="6"/>
        <v>0</v>
      </c>
      <c r="H99" s="672">
        <f>SUM(E99:G100)</f>
        <v>0</v>
      </c>
      <c r="I99" s="161"/>
      <c r="J99" s="161"/>
      <c r="K99" s="208"/>
    </row>
    <row r="100" spans="2:11" s="47" customFormat="1" ht="13.9" customHeight="1">
      <c r="B100" s="674"/>
      <c r="C100" s="258"/>
      <c r="D100" s="675"/>
      <c r="E100" s="676"/>
      <c r="F100" s="676"/>
      <c r="G100" s="676"/>
      <c r="H100" s="673"/>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1">
        <f>$H$66</f>
        <v>0</v>
      </c>
      <c r="F105" s="161"/>
      <c r="G105" s="261" t="s">
        <v>1071</v>
      </c>
      <c r="H105" s="521">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685" t="str">
        <f>Pokyny!E46</f>
        <v xml:space="preserve"> Verze 2: duben 2021.</v>
      </c>
      <c r="J109" s="686"/>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06" t="s">
        <v>783</v>
      </c>
      <c r="J115" s="606"/>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YL7s9Zpb76XupTallwLMaFd9FKvmfu+ENqo6H7CM9MIptkpTMEtg7iz+MwjaDnBvDaImmk+ruIm5UMIYPVgDdA==" saltValue="1MAeb3VYyUBWKJprYejRkw==" spinCount="100000" sheet="1" selectLockedCells="1"/>
  <mergeCells count="56">
    <mergeCell ref="I115:J115"/>
    <mergeCell ref="B99:B100"/>
    <mergeCell ref="D99:D100"/>
    <mergeCell ref="E99:E100"/>
    <mergeCell ref="F99:F100"/>
    <mergeCell ref="G99:G100"/>
    <mergeCell ref="H99:H100"/>
    <mergeCell ref="I109:J109"/>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B63:C63"/>
    <mergeCell ref="B64:C64"/>
    <mergeCell ref="B66:C66"/>
    <mergeCell ref="I66:J66"/>
    <mergeCell ref="I68:J68"/>
    <mergeCell ref="B57:K57"/>
    <mergeCell ref="B59:C59"/>
    <mergeCell ref="B60:C60"/>
    <mergeCell ref="B61:C61"/>
    <mergeCell ref="B62:C62"/>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3:G3"/>
    <mergeCell ref="D8:F8"/>
    <mergeCell ref="F10:H10"/>
    <mergeCell ref="B14:B15"/>
    <mergeCell ref="D14:D15"/>
    <mergeCell ref="D12:E12"/>
    <mergeCell ref="B6:J6"/>
    <mergeCell ref="E14:F15"/>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row>
    <row r="2" spans="1:11" ht="24" customHeight="1">
      <c r="B2" s="256"/>
      <c r="C2" s="256"/>
      <c r="D2" s="256"/>
      <c r="E2" s="256"/>
      <c r="F2" s="256"/>
      <c r="G2" s="256"/>
      <c r="H2" s="256"/>
      <c r="I2" s="256"/>
      <c r="J2" s="256"/>
      <c r="K2" s="256"/>
    </row>
    <row r="3" spans="1:11" ht="18" customHeight="1">
      <c r="B3" s="639" t="s">
        <v>1059</v>
      </c>
      <c r="C3" s="639"/>
      <c r="D3" s="639"/>
      <c r="E3" s="639"/>
      <c r="F3" s="639"/>
      <c r="G3" s="639"/>
      <c r="H3" s="500"/>
      <c r="I3" s="500"/>
      <c r="J3" s="500"/>
      <c r="K3" s="256"/>
    </row>
    <row r="4" spans="1:11" ht="15.75" customHeight="1">
      <c r="B4" s="502"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1"/>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7" t="s">
        <v>1062</v>
      </c>
      <c r="C6" s="588"/>
      <c r="D6" s="588"/>
      <c r="E6" s="588"/>
      <c r="F6" s="588"/>
      <c r="G6" s="588"/>
      <c r="H6" s="588"/>
      <c r="I6" s="588"/>
      <c r="J6" s="588"/>
      <c r="K6" s="479"/>
    </row>
    <row r="7" spans="1:11" ht="15.75" customHeight="1">
      <c r="B7" s="152"/>
      <c r="C7" s="152"/>
      <c r="D7" s="153"/>
      <c r="E7" s="153"/>
      <c r="F7" s="153"/>
      <c r="G7" s="153"/>
      <c r="H7" s="153"/>
      <c r="I7" s="153"/>
      <c r="J7" s="153"/>
      <c r="K7" s="153"/>
    </row>
    <row r="8" spans="1:11" ht="15.75" customHeight="1">
      <c r="B8" s="154" t="s">
        <v>1186</v>
      </c>
      <c r="C8" s="152"/>
      <c r="D8" s="637" t="str">
        <f>IF('Identifikační údaje projektu'!D23="Vyberte možnost:","",IF('Identifikační údaje projektu'!D23&lt;=2,"",IF('Další účastník 2'!D15="","Chybí doplnit obchodní jméno na listu Další účastník 2",'Další účastník 2'!D15)))</f>
        <v/>
      </c>
      <c r="E8" s="637"/>
      <c r="F8" s="637"/>
      <c r="G8" s="522"/>
      <c r="H8" s="503"/>
      <c r="I8" s="156"/>
      <c r="J8" s="156"/>
      <c r="K8" s="156"/>
    </row>
    <row r="9" spans="1:11" ht="15.75" customHeight="1">
      <c r="B9" s="152"/>
      <c r="C9" s="152"/>
      <c r="D9" s="157"/>
      <c r="E9" s="156"/>
      <c r="F9" s="156"/>
      <c r="G9" s="156"/>
      <c r="H9" s="156"/>
      <c r="I9" s="156"/>
      <c r="J9" s="156"/>
      <c r="K9" s="156"/>
    </row>
    <row r="10" spans="1:11" ht="16.149999999999999" customHeight="1">
      <c r="B10" s="302" t="s">
        <v>768</v>
      </c>
      <c r="C10" s="159"/>
      <c r="D10" s="157"/>
      <c r="E10" s="157"/>
      <c r="F10" s="640"/>
      <c r="G10" s="641"/>
      <c r="H10" s="641"/>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679" t="str">
        <f>IF('Identifikační údaje projektu'!D23="Vyberte možnost:","",IF('Identifikační údaje projektu'!D23&lt;=2,"",IF('Další účastník 2'!$D$19="Vyberte možnost:","Chybí doplnit na listu Další účastník 2",číselníky!X16)))</f>
        <v/>
      </c>
      <c r="E12" s="679"/>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42" t="s">
        <v>767</v>
      </c>
      <c r="C14" s="161"/>
      <c r="D14" s="643"/>
      <c r="E14" s="645" t="str">
        <f>IF('Identifikační údaje projektu'!D23="Vyberte možnost:","",IF('Identifikační údaje projektu'!D23&lt;=2,"",IF(D14="","     Nevyplněno","")))</f>
        <v/>
      </c>
      <c r="F14" s="646"/>
      <c r="G14" s="161"/>
      <c r="H14" s="161"/>
      <c r="I14" s="161"/>
      <c r="J14" s="161"/>
      <c r="K14" s="161"/>
    </row>
    <row r="15" spans="1:11" ht="15.6" customHeight="1">
      <c r="B15" s="642"/>
      <c r="C15" s="161"/>
      <c r="D15" s="644"/>
      <c r="E15" s="645"/>
      <c r="F15" s="646"/>
      <c r="G15" s="161"/>
      <c r="H15" s="161"/>
      <c r="I15" s="161"/>
      <c r="J15" s="161"/>
      <c r="K15" s="161"/>
    </row>
    <row r="16" spans="1:11" ht="10.9" customHeight="1">
      <c r="B16" s="487"/>
      <c r="C16" s="161"/>
      <c r="D16" s="487"/>
      <c r="E16" s="164"/>
      <c r="F16" s="161"/>
      <c r="G16" s="161"/>
      <c r="H16" s="161"/>
      <c r="I16" s="161"/>
      <c r="J16" s="161"/>
      <c r="K16" s="161"/>
    </row>
    <row r="17" spans="2:11" ht="43.15" customHeight="1">
      <c r="B17" s="607" t="s">
        <v>1020</v>
      </c>
      <c r="C17" s="607"/>
      <c r="D17" s="607"/>
      <c r="E17" s="607"/>
      <c r="F17" s="607"/>
      <c r="G17" s="607"/>
      <c r="H17" s="607"/>
      <c r="I17" s="504"/>
      <c r="J17" s="504"/>
      <c r="K17" s="504"/>
    </row>
    <row r="18" spans="2:11" ht="55.15" customHeight="1">
      <c r="B18" s="670" t="s">
        <v>1021</v>
      </c>
      <c r="C18" s="670"/>
      <c r="D18" s="670"/>
      <c r="E18" s="670"/>
      <c r="F18" s="670"/>
      <c r="G18" s="670"/>
      <c r="H18" s="670"/>
      <c r="I18" s="670"/>
      <c r="J18" s="670"/>
      <c r="K18" s="670"/>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2",0,IF(D14="ANO",číselníky!AH6,číselníky!AH8)))</f>
        <v>0</v>
      </c>
      <c r="F27" s="187">
        <f>IF($D$12="",0,IF($D$12="Chybí doplnit na listu Další účastník 2",0,IF(D14="ANO",číselníky!AI6,číselníky!AI8)))</f>
        <v>0</v>
      </c>
      <c r="G27" s="638" t="s">
        <v>769</v>
      </c>
      <c r="H27" s="638"/>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34" t="s">
        <v>1183</v>
      </c>
      <c r="C30" s="635"/>
      <c r="D30" s="636"/>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380" t="s">
        <v>1000</v>
      </c>
      <c r="C32" s="161"/>
      <c r="D32" s="185" t="s">
        <v>761</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07" t="s">
        <v>1022</v>
      </c>
      <c r="C37" s="607"/>
      <c r="D37" s="607"/>
      <c r="E37" s="607"/>
      <c r="F37" s="607"/>
      <c r="G37" s="607"/>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19" t="s">
        <v>721</v>
      </c>
      <c r="C39" s="620"/>
      <c r="D39" s="434" t="s">
        <v>722</v>
      </c>
      <c r="E39" s="434" t="s">
        <v>770</v>
      </c>
      <c r="F39" s="434" t="s">
        <v>771</v>
      </c>
      <c r="G39" s="434" t="s">
        <v>772</v>
      </c>
      <c r="H39" s="439"/>
      <c r="I39" s="439"/>
      <c r="J39" s="439"/>
      <c r="K39" s="439"/>
    </row>
    <row r="40" spans="2:11" ht="21" customHeight="1">
      <c r="B40" s="623" t="s">
        <v>764</v>
      </c>
      <c r="C40" s="624"/>
      <c r="D40" s="198" t="s">
        <v>723</v>
      </c>
      <c r="E40" s="199"/>
      <c r="F40" s="199"/>
      <c r="G40" s="444"/>
      <c r="H40" s="161"/>
      <c r="I40" s="161"/>
      <c r="J40" s="161"/>
      <c r="K40" s="161"/>
    </row>
    <row r="41" spans="2:11" ht="21.6" customHeight="1">
      <c r="B41" s="625" t="s">
        <v>996</v>
      </c>
      <c r="C41" s="626"/>
      <c r="D41" s="224" t="s">
        <v>723</v>
      </c>
      <c r="E41" s="445">
        <f t="shared" ref="E41:G41" si="0">1-E40</f>
        <v>1</v>
      </c>
      <c r="F41" s="445">
        <f t="shared" si="0"/>
        <v>1</v>
      </c>
      <c r="G41" s="446">
        <f t="shared" si="0"/>
        <v>1</v>
      </c>
      <c r="H41" s="200" t="s">
        <v>775</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19" t="s">
        <v>721</v>
      </c>
      <c r="C43" s="620"/>
      <c r="D43" s="434" t="s">
        <v>722</v>
      </c>
      <c r="E43" s="434" t="s">
        <v>770</v>
      </c>
      <c r="F43" s="434" t="s">
        <v>771</v>
      </c>
      <c r="G43" s="434" t="s">
        <v>772</v>
      </c>
      <c r="H43" s="200"/>
      <c r="I43" s="439"/>
      <c r="J43" s="439"/>
      <c r="K43" s="439"/>
    </row>
    <row r="44" spans="2:11" ht="21" customHeight="1">
      <c r="B44" s="627" t="s">
        <v>776</v>
      </c>
      <c r="C44" s="628"/>
      <c r="D44" s="202" t="s">
        <v>729</v>
      </c>
      <c r="E44" s="203">
        <f>E$40*E$66</f>
        <v>0</v>
      </c>
      <c r="F44" s="203">
        <f>F$40*F$66</f>
        <v>0</v>
      </c>
      <c r="G44" s="203">
        <f>G$40*G$66</f>
        <v>0</v>
      </c>
      <c r="H44" s="200" t="s">
        <v>775</v>
      </c>
      <c r="I44" s="161"/>
      <c r="J44" s="161"/>
      <c r="K44" s="161"/>
    </row>
    <row r="45" spans="2:11" ht="21" customHeight="1">
      <c r="B45" s="625" t="s">
        <v>777</v>
      </c>
      <c r="C45" s="626"/>
      <c r="D45" s="442" t="s">
        <v>729</v>
      </c>
      <c r="E45" s="523">
        <f>E$41*E$66</f>
        <v>0</v>
      </c>
      <c r="F45" s="523">
        <f>F$41*F$66</f>
        <v>0</v>
      </c>
      <c r="G45" s="523">
        <f>G$41*G$66</f>
        <v>0</v>
      </c>
      <c r="H45" s="200" t="s">
        <v>775</v>
      </c>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302"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681" t="s">
        <v>1074</v>
      </c>
      <c r="C50" s="681"/>
      <c r="D50" s="681"/>
      <c r="E50" s="681"/>
      <c r="F50" s="681"/>
      <c r="G50" s="681"/>
      <c r="H50" s="681"/>
      <c r="I50" s="161"/>
      <c r="J50" s="161"/>
      <c r="K50" s="161"/>
    </row>
    <row r="51" spans="1:11" ht="27.75" customHeight="1">
      <c r="B51" s="607" t="s">
        <v>1075</v>
      </c>
      <c r="C51" s="607"/>
      <c r="D51" s="607"/>
      <c r="E51" s="607"/>
      <c r="F51" s="607"/>
      <c r="G51" s="607"/>
      <c r="H51" s="607"/>
      <c r="I51" s="196"/>
      <c r="J51" s="196"/>
      <c r="K51" s="196"/>
    </row>
    <row r="52" spans="1:11" ht="42" customHeight="1">
      <c r="B52" s="607" t="s">
        <v>1073</v>
      </c>
      <c r="C52" s="607"/>
      <c r="D52" s="607"/>
      <c r="E52" s="607"/>
      <c r="F52" s="607"/>
      <c r="G52" s="607"/>
      <c r="H52" s="607"/>
      <c r="I52" s="196"/>
      <c r="J52" s="196"/>
      <c r="K52" s="196"/>
    </row>
    <row r="53" spans="1:11" s="47" customFormat="1" ht="15.75" customHeight="1">
      <c r="B53" s="213"/>
      <c r="C53" s="214"/>
      <c r="D53" s="215"/>
      <c r="E53" s="215"/>
      <c r="F53" s="214"/>
      <c r="G53" s="214"/>
      <c r="H53" s="214"/>
      <c r="I53" s="216"/>
      <c r="J53" s="217"/>
      <c r="K53" s="217"/>
    </row>
    <row r="54" spans="1:11" ht="16.899999999999999" customHeight="1">
      <c r="B54" s="401" t="s">
        <v>1025</v>
      </c>
      <c r="C54" s="210"/>
      <c r="D54" s="219"/>
      <c r="E54" s="219"/>
      <c r="F54" s="153"/>
      <c r="G54" s="153"/>
      <c r="H54" s="153"/>
      <c r="I54" s="153"/>
      <c r="J54" s="153"/>
      <c r="K54" s="153"/>
    </row>
    <row r="55" spans="1:11" ht="4.1500000000000004" customHeight="1">
      <c r="B55" s="680"/>
      <c r="C55" s="680"/>
      <c r="D55" s="680"/>
      <c r="E55" s="680"/>
      <c r="F55" s="680"/>
      <c r="G55" s="680"/>
      <c r="H55" s="680"/>
      <c r="I55" s="680"/>
      <c r="J55" s="680"/>
      <c r="K55" s="680"/>
    </row>
    <row r="56" spans="1:11" ht="23.45" customHeight="1">
      <c r="B56" s="221" t="s">
        <v>778</v>
      </c>
      <c r="C56" s="485"/>
      <c r="D56" s="485"/>
      <c r="E56" s="485"/>
      <c r="F56" s="485"/>
      <c r="G56" s="485"/>
      <c r="H56" s="485"/>
      <c r="I56" s="485"/>
      <c r="J56" s="485"/>
      <c r="K56" s="485"/>
    </row>
    <row r="57" spans="1:11" ht="15.75" customHeight="1">
      <c r="B57" s="622" t="s">
        <v>1143</v>
      </c>
      <c r="C57" s="622"/>
      <c r="D57" s="622"/>
      <c r="E57" s="622"/>
      <c r="F57" s="622"/>
      <c r="G57" s="622"/>
      <c r="H57" s="622"/>
      <c r="I57" s="622"/>
      <c r="J57" s="622"/>
      <c r="K57" s="622"/>
    </row>
    <row r="58" spans="1:11" ht="10.9" customHeight="1">
      <c r="B58" s="161"/>
      <c r="C58" s="161"/>
      <c r="D58" s="161"/>
      <c r="E58" s="161"/>
      <c r="F58" s="161"/>
      <c r="G58" s="161"/>
      <c r="H58" s="161"/>
      <c r="I58" s="161"/>
      <c r="J58" s="161"/>
      <c r="K58" s="161"/>
    </row>
    <row r="59" spans="1:11" s="435" customFormat="1" ht="20.100000000000001" customHeight="1">
      <c r="A59" s="441"/>
      <c r="B59" s="619" t="s">
        <v>721</v>
      </c>
      <c r="C59" s="620"/>
      <c r="D59" s="434" t="s">
        <v>722</v>
      </c>
      <c r="E59" s="434" t="s">
        <v>770</v>
      </c>
      <c r="F59" s="434" t="s">
        <v>771</v>
      </c>
      <c r="G59" s="434" t="s">
        <v>772</v>
      </c>
      <c r="H59" s="484" t="s">
        <v>724</v>
      </c>
      <c r="I59" s="439"/>
      <c r="J59" s="439"/>
      <c r="K59" s="505"/>
    </row>
    <row r="60" spans="1:11" ht="21" customHeight="1">
      <c r="A60" s="93"/>
      <c r="B60" s="623" t="s">
        <v>725</v>
      </c>
      <c r="C60" s="624"/>
      <c r="D60" s="223" t="s">
        <v>729</v>
      </c>
      <c r="E60" s="390"/>
      <c r="F60" s="390"/>
      <c r="G60" s="390"/>
      <c r="H60" s="498">
        <f>SUM(E60:G60)</f>
        <v>0</v>
      </c>
      <c r="I60" s="161"/>
      <c r="J60" s="161"/>
      <c r="K60" s="488"/>
    </row>
    <row r="61" spans="1:11" ht="21" customHeight="1">
      <c r="A61" s="93"/>
      <c r="B61" s="625" t="s">
        <v>726</v>
      </c>
      <c r="C61" s="626"/>
      <c r="D61" s="224" t="s">
        <v>729</v>
      </c>
      <c r="E61" s="390"/>
      <c r="F61" s="390"/>
      <c r="G61" s="390"/>
      <c r="H61" s="499">
        <f>SUM(E61:G61)</f>
        <v>0</v>
      </c>
      <c r="I61" s="161"/>
      <c r="J61" s="161"/>
      <c r="K61" s="488"/>
    </row>
    <row r="62" spans="1:11" ht="21" customHeight="1">
      <c r="A62" s="93"/>
      <c r="B62" s="651" t="s">
        <v>728</v>
      </c>
      <c r="C62" s="652"/>
      <c r="D62" s="225" t="s">
        <v>729</v>
      </c>
      <c r="E62" s="390"/>
      <c r="F62" s="390"/>
      <c r="G62" s="390"/>
      <c r="H62" s="498">
        <f>SUM(E62:G62)</f>
        <v>0</v>
      </c>
      <c r="I62" s="161"/>
      <c r="J62" s="161"/>
      <c r="K62" s="488"/>
    </row>
    <row r="63" spans="1:11" ht="21" customHeight="1">
      <c r="A63" s="93"/>
      <c r="B63" s="647" t="s">
        <v>730</v>
      </c>
      <c r="C63" s="648"/>
      <c r="D63" s="224" t="s">
        <v>729</v>
      </c>
      <c r="E63" s="390"/>
      <c r="F63" s="390"/>
      <c r="G63" s="390"/>
      <c r="H63" s="499">
        <f>SUM(E63:G63)</f>
        <v>0</v>
      </c>
      <c r="I63" s="161"/>
      <c r="J63" s="161"/>
      <c r="K63" s="488"/>
    </row>
    <row r="64" spans="1:11" ht="21" customHeight="1">
      <c r="A64" s="93"/>
      <c r="B64" s="623" t="s">
        <v>731</v>
      </c>
      <c r="C64" s="624"/>
      <c r="D64" s="225" t="s">
        <v>729</v>
      </c>
      <c r="E64" s="524"/>
      <c r="F64" s="390"/>
      <c r="G64" s="390"/>
      <c r="H64" s="498">
        <f>SUM(E64:G64)</f>
        <v>0</v>
      </c>
      <c r="I64" s="161"/>
      <c r="J64" s="161"/>
      <c r="K64" s="488"/>
    </row>
    <row r="65" spans="1:12" ht="3" customHeight="1">
      <c r="A65" s="93"/>
      <c r="B65" s="226"/>
      <c r="C65" s="227"/>
      <c r="D65" s="228"/>
      <c r="E65" s="525"/>
      <c r="F65" s="229"/>
      <c r="G65" s="229"/>
      <c r="H65" s="526"/>
      <c r="I65" s="161"/>
      <c r="J65" s="161"/>
      <c r="K65" s="488"/>
    </row>
    <row r="66" spans="1:12" ht="18" customHeight="1" thickBot="1">
      <c r="A66" s="93"/>
      <c r="B66" s="649" t="s">
        <v>1006</v>
      </c>
      <c r="C66" s="650"/>
      <c r="D66" s="232" t="s">
        <v>729</v>
      </c>
      <c r="E66" s="397">
        <f>SUM(E60:E64)</f>
        <v>0</v>
      </c>
      <c r="F66" s="397">
        <f>SUM(F60:F64)</f>
        <v>0</v>
      </c>
      <c r="G66" s="397">
        <f>SUM(G60:G64)</f>
        <v>0</v>
      </c>
      <c r="H66" s="398">
        <f>SUM(H60:H64)</f>
        <v>0</v>
      </c>
      <c r="I66" s="656"/>
      <c r="J66" s="656"/>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56"/>
      <c r="J68" s="656"/>
      <c r="K68" s="488"/>
    </row>
    <row r="69" spans="1:12" ht="5.45" customHeight="1">
      <c r="A69" s="36"/>
      <c r="B69" s="234"/>
      <c r="C69" s="234"/>
      <c r="D69" s="234"/>
      <c r="E69" s="234"/>
      <c r="F69" s="234"/>
      <c r="G69" s="234"/>
      <c r="H69" s="473"/>
      <c r="I69" s="488"/>
      <c r="J69" s="488"/>
      <c r="K69" s="488"/>
    </row>
    <row r="70" spans="1:12" ht="20.45" customHeight="1">
      <c r="B70" s="236" t="s">
        <v>774</v>
      </c>
      <c r="C70" s="234"/>
      <c r="D70" s="660" t="str">
        <f>IF(H61=0,"  Není relevantní",IF(H61&lt;=0.2*(H66),"  Výše nákladů na subdodávky je v pořádku.","  Náklady na subdodávky překročily 20% z celkových uznaných nákladů."))</f>
        <v xml:space="preserve">  Není relevantní</v>
      </c>
      <c r="E70" s="661"/>
      <c r="F70" s="661"/>
      <c r="G70" s="662"/>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60" t="str">
        <f>IF($D$48="Flat rate 25 %",IF(H64&gt;SUM(H60+H62+H63)*0.25,"  Výše nepřímých nákladů vykazovaných metodou flat rate 25 % překročena! Prosím opravte.","  Výše nepřímých nákladů je v pořádku."),"  Není relevantní")</f>
        <v xml:space="preserve">  Není relevantní</v>
      </c>
      <c r="E72" s="661"/>
      <c r="F72" s="661"/>
      <c r="G72" s="662"/>
      <c r="H72" s="473"/>
      <c r="I72" s="488"/>
      <c r="J72" s="488"/>
      <c r="K72" s="161"/>
    </row>
    <row r="73" spans="1:12" ht="9" customHeight="1">
      <c r="B73" s="237"/>
      <c r="C73" s="234"/>
      <c r="D73" s="492"/>
      <c r="E73" s="492"/>
      <c r="F73" s="492"/>
      <c r="G73" s="234"/>
      <c r="H73" s="473"/>
      <c r="I73" s="488"/>
      <c r="J73" s="488"/>
      <c r="K73" s="161"/>
    </row>
    <row r="74" spans="1:12" ht="13.15" customHeight="1">
      <c r="B74" s="670" t="s">
        <v>1076</v>
      </c>
      <c r="C74" s="670"/>
      <c r="D74" s="670"/>
      <c r="E74" s="670"/>
      <c r="F74" s="670"/>
      <c r="G74" s="670"/>
      <c r="H74" s="670"/>
      <c r="I74" s="196"/>
      <c r="J74" s="196"/>
      <c r="K74" s="161"/>
    </row>
    <row r="75" spans="1:12" ht="10.9" customHeight="1">
      <c r="B75" s="670"/>
      <c r="C75" s="670"/>
      <c r="D75" s="670"/>
      <c r="E75" s="670"/>
      <c r="F75" s="670"/>
      <c r="G75" s="670"/>
      <c r="H75" s="670"/>
      <c r="I75" s="196"/>
      <c r="J75" s="161"/>
      <c r="K75" s="161"/>
    </row>
    <row r="76" spans="1:12" ht="4.9000000000000004" customHeight="1">
      <c r="B76" s="527"/>
      <c r="C76" s="527"/>
      <c r="D76" s="527"/>
      <c r="E76" s="527"/>
      <c r="F76" s="527"/>
      <c r="G76" s="527"/>
      <c r="H76" s="527"/>
      <c r="I76" s="196"/>
      <c r="J76" s="161"/>
      <c r="K76" s="161"/>
    </row>
    <row r="77" spans="1:12" ht="15.75" customHeight="1">
      <c r="B77" s="670" t="s">
        <v>1014</v>
      </c>
      <c r="C77" s="670"/>
      <c r="D77" s="670"/>
      <c r="E77" s="670"/>
      <c r="F77" s="670"/>
      <c r="G77" s="670"/>
      <c r="H77" s="670"/>
      <c r="I77" s="689"/>
      <c r="J77" s="689"/>
      <c r="K77" s="241"/>
    </row>
    <row r="78" spans="1:12" ht="15.75" customHeight="1">
      <c r="B78" s="238"/>
      <c r="C78" s="238"/>
      <c r="D78" s="239"/>
      <c r="E78" s="240"/>
      <c r="F78" s="528"/>
      <c r="G78" s="528"/>
      <c r="H78" s="528"/>
      <c r="I78" s="529"/>
      <c r="J78" s="528"/>
      <c r="K78" s="156"/>
    </row>
    <row r="79" spans="1:12" ht="16.149999999999999" customHeight="1">
      <c r="B79" s="401" t="s">
        <v>1024</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1150</v>
      </c>
      <c r="C81" s="193"/>
      <c r="D81" s="161"/>
      <c r="E81" s="161"/>
      <c r="F81" s="161"/>
      <c r="G81" s="161"/>
      <c r="H81" s="161"/>
      <c r="I81" s="161"/>
      <c r="J81" s="161"/>
      <c r="K81" s="473"/>
      <c r="L81" s="29"/>
    </row>
    <row r="82" spans="2:12" ht="28.5" customHeight="1">
      <c r="B82" s="663" t="s">
        <v>1214</v>
      </c>
      <c r="C82" s="663"/>
      <c r="D82" s="663"/>
      <c r="E82" s="663"/>
      <c r="F82" s="663"/>
      <c r="G82" s="663"/>
      <c r="H82" s="663"/>
      <c r="I82" s="161"/>
      <c r="J82" s="161"/>
      <c r="K82" s="473"/>
      <c r="L82" s="29"/>
    </row>
    <row r="83" spans="2:12" ht="5.45" customHeight="1">
      <c r="B83" s="513"/>
      <c r="C83" s="193"/>
      <c r="D83" s="161"/>
      <c r="E83" s="161"/>
      <c r="F83" s="161"/>
      <c r="G83" s="161"/>
      <c r="H83" s="161"/>
      <c r="I83" s="161"/>
      <c r="J83" s="161"/>
      <c r="K83" s="473"/>
      <c r="L83" s="29"/>
    </row>
    <row r="84" spans="2:12" s="435" customFormat="1" ht="20.100000000000001" customHeight="1">
      <c r="B84" s="619" t="s">
        <v>721</v>
      </c>
      <c r="C84" s="620"/>
      <c r="D84" s="434" t="s">
        <v>722</v>
      </c>
      <c r="E84" s="436" t="s">
        <v>770</v>
      </c>
      <c r="F84" s="437" t="s">
        <v>771</v>
      </c>
      <c r="G84" s="436" t="s">
        <v>772</v>
      </c>
      <c r="H84" s="438" t="s">
        <v>724</v>
      </c>
      <c r="I84" s="439"/>
      <c r="J84" s="439"/>
      <c r="K84" s="439"/>
    </row>
    <row r="85" spans="2:12" ht="34.5" customHeight="1">
      <c r="B85" s="657" t="s">
        <v>1060</v>
      </c>
      <c r="C85" s="658"/>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498">
        <f>SUM(E85:G85)</f>
        <v>0</v>
      </c>
      <c r="I85" s="665"/>
      <c r="J85" s="691"/>
      <c r="K85" s="161"/>
    </row>
    <row r="86" spans="2:12" ht="34.5" customHeight="1">
      <c r="B86" s="682" t="str">
        <f>IF($D$12&lt;&gt;"VO - výzkumná organizace","","Maximální výše podpory pro výzkumnou organizaci
(při dodržení max. intenzity podpory na projekt")</f>
        <v/>
      </c>
      <c r="C86" s="683"/>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0"/>
      <c r="J86" s="531"/>
      <c r="K86" s="161"/>
    </row>
    <row r="87" spans="2:12" ht="21" customHeight="1">
      <c r="B87" s="651" t="s">
        <v>1002</v>
      </c>
      <c r="C87" s="652"/>
      <c r="D87" s="225" t="s">
        <v>729</v>
      </c>
      <c r="E87" s="395"/>
      <c r="F87" s="395"/>
      <c r="G87" s="395"/>
      <c r="H87" s="498">
        <f>SUM(E87:G87)</f>
        <v>0</v>
      </c>
      <c r="I87" s="532"/>
      <c r="J87" s="533"/>
      <c r="K87" s="161"/>
    </row>
    <row r="88" spans="2:12" ht="21" customHeight="1">
      <c r="B88" s="653" t="s">
        <v>734</v>
      </c>
      <c r="C88" s="654"/>
      <c r="D88" s="244" t="s">
        <v>729</v>
      </c>
      <c r="E88" s="393">
        <f t="shared" ref="E88:G88" si="2">E89-E87</f>
        <v>0</v>
      </c>
      <c r="F88" s="393">
        <f t="shared" si="2"/>
        <v>0</v>
      </c>
      <c r="G88" s="393">
        <f t="shared" si="2"/>
        <v>0</v>
      </c>
      <c r="H88" s="394">
        <f>SUM(E88:G88)</f>
        <v>0</v>
      </c>
      <c r="I88" s="161"/>
      <c r="J88" s="161"/>
      <c r="K88" s="161"/>
    </row>
    <row r="89" spans="2:12" ht="21" customHeight="1">
      <c r="B89" s="623" t="s">
        <v>733</v>
      </c>
      <c r="C89" s="624"/>
      <c r="D89" s="223" t="s">
        <v>729</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49" t="s">
        <v>735</v>
      </c>
      <c r="C91" s="650"/>
      <c r="D91" s="232" t="s">
        <v>723</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690" t="str">
        <f>IF($H$86="",IF($H$87&gt;$H$85,"  Přesáhli jste maximální možnou intenzitu podpory 
  pro daný typ subjektu dle Nařízení EK!",""),IF($H$87&gt;$H$86,"  Přesáhli jste maximální možnou intenzitu podpory
  pro daný typ subjektu dle Nařízení EK!",""))</f>
        <v/>
      </c>
      <c r="I92" s="690"/>
      <c r="J92" s="161"/>
      <c r="K92" s="161"/>
    </row>
    <row r="93" spans="2:12" ht="31.5" customHeight="1">
      <c r="B93" s="462" t="s">
        <v>1077</v>
      </c>
      <c r="C93" s="161"/>
      <c r="D93" s="366">
        <f>míra_podpory</f>
        <v>0</v>
      </c>
      <c r="E93" s="660" t="str">
        <f>IF(D93&lt;=E32,"  Požadovaná podpora je v pořádku.","  Požadovaná podpora převyšuje maximální možnou podporu 
  plynoucí z podmínek programu EPSILON!")</f>
        <v xml:space="preserve">  Požadovaná podpora je v pořádku.</v>
      </c>
      <c r="F93" s="661"/>
      <c r="G93" s="662"/>
      <c r="H93" s="690"/>
      <c r="I93" s="690"/>
      <c r="J93" s="161"/>
      <c r="K93" s="161"/>
    </row>
    <row r="94" spans="2:12" ht="12" customHeight="1">
      <c r="B94" s="254"/>
      <c r="C94" s="161"/>
      <c r="D94" s="161"/>
      <c r="E94" s="161"/>
      <c r="F94" s="161"/>
      <c r="G94" s="161"/>
      <c r="H94" s="161"/>
      <c r="I94" s="161"/>
      <c r="J94" s="161"/>
      <c r="K94" s="161"/>
    </row>
    <row r="95" spans="2:12" ht="15.75" customHeight="1">
      <c r="B95" s="670" t="s">
        <v>1215</v>
      </c>
      <c r="C95" s="670"/>
      <c r="D95" s="670"/>
      <c r="E95" s="670" t="str">
        <f t="shared" ref="E95:G95" si="5">IF(E87&gt;E85,"Překročena výše podpory","")</f>
        <v/>
      </c>
      <c r="F95" s="670" t="str">
        <f t="shared" si="5"/>
        <v/>
      </c>
      <c r="G95" s="670" t="str">
        <f t="shared" si="5"/>
        <v/>
      </c>
      <c r="H95" s="670"/>
      <c r="I95" s="670"/>
      <c r="J95" s="670"/>
      <c r="K95" s="161"/>
    </row>
    <row r="96" spans="2:12" s="47" customFormat="1" ht="15.6" customHeight="1">
      <c r="B96" s="166"/>
      <c r="C96" s="166"/>
      <c r="D96" s="166"/>
      <c r="E96" s="166"/>
      <c r="F96" s="166"/>
      <c r="G96" s="166"/>
      <c r="H96" s="166"/>
      <c r="I96" s="166"/>
      <c r="J96" s="166"/>
      <c r="K96" s="160"/>
    </row>
    <row r="97" spans="2:11" s="47" customFormat="1" ht="15.6" customHeight="1">
      <c r="B97" s="401"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74" t="s">
        <v>1007</v>
      </c>
      <c r="C99" s="258"/>
      <c r="D99" s="675" t="s">
        <v>729</v>
      </c>
      <c r="E99" s="676">
        <f>E66*(1-E91)</f>
        <v>0</v>
      </c>
      <c r="F99" s="676">
        <f t="shared" ref="F99:G99" si="6">F66*(1-F91)</f>
        <v>0</v>
      </c>
      <c r="G99" s="676">
        <f t="shared" si="6"/>
        <v>0</v>
      </c>
      <c r="H99" s="672">
        <f>SUM(E99:G100)</f>
        <v>0</v>
      </c>
      <c r="I99" s="161"/>
      <c r="J99" s="161"/>
      <c r="K99" s="208"/>
    </row>
    <row r="100" spans="2:11" s="47" customFormat="1" ht="13.9" customHeight="1">
      <c r="B100" s="674"/>
      <c r="C100" s="258"/>
      <c r="D100" s="675"/>
      <c r="E100" s="676"/>
      <c r="F100" s="676"/>
      <c r="G100" s="676"/>
      <c r="H100" s="673"/>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1">
        <f>$H$66</f>
        <v>0</v>
      </c>
      <c r="F105" s="161"/>
      <c r="G105" s="261" t="s">
        <v>1071</v>
      </c>
      <c r="H105" s="521">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4"/>
      <c r="C107" s="258"/>
      <c r="D107" s="535"/>
      <c r="E107" s="536"/>
      <c r="F107" s="536"/>
      <c r="G107" s="536"/>
      <c r="H107" s="537"/>
      <c r="I107" s="161"/>
      <c r="J107" s="161"/>
      <c r="K107" s="259"/>
    </row>
    <row r="108" spans="2:11" ht="15.75" customHeight="1">
      <c r="B108" s="209"/>
      <c r="C108" s="209"/>
      <c r="D108" s="209"/>
      <c r="E108" s="209"/>
      <c r="F108" s="209"/>
      <c r="G108" s="209"/>
      <c r="H108" s="209"/>
      <c r="I108" s="209"/>
      <c r="J108" s="209"/>
      <c r="K108" s="209"/>
    </row>
    <row r="109" spans="2:11" ht="15.75" customHeight="1">
      <c r="B109" s="538"/>
      <c r="C109" s="538"/>
      <c r="D109" s="538"/>
      <c r="E109" s="538"/>
      <c r="F109" s="538"/>
      <c r="G109" s="538"/>
      <c r="H109" s="538"/>
      <c r="I109" s="538"/>
      <c r="J109" s="539"/>
      <c r="K109" s="209"/>
    </row>
    <row r="110" spans="2:11" ht="15.75" customHeight="1">
      <c r="B110" s="544"/>
      <c r="C110" s="544"/>
      <c r="D110" s="544"/>
      <c r="E110" s="544"/>
      <c r="F110" s="544"/>
      <c r="G110" s="544"/>
      <c r="H110" s="544"/>
      <c r="I110" s="687" t="str">
        <f>Pokyny!E46</f>
        <v xml:space="preserve"> Verze 2: duben 2021.</v>
      </c>
      <c r="J110" s="688"/>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06" t="s">
        <v>785</v>
      </c>
      <c r="J116" s="606"/>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dSsGEiWFDFqoIhICplobcZMqKu8yUCGL83FvfuTrF3iUPB0JvE5AryW4FEGn+mNgO3Wp2X86P+7qP092WA/8yw==" saltValue="OSXT+5PVoeVMEx5g/1zCCA==" spinCount="100000" sheet="1" selectLockedCells="1"/>
  <mergeCells count="58">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 ref="B17:H17"/>
    <mergeCell ref="B18:K18"/>
    <mergeCell ref="G27:H27"/>
    <mergeCell ref="B37:G37"/>
    <mergeCell ref="B39:C39"/>
    <mergeCell ref="B55:K55"/>
    <mergeCell ref="B50:H50"/>
    <mergeCell ref="B51:H51"/>
    <mergeCell ref="B40:C40"/>
    <mergeCell ref="B41:C41"/>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2021-05-03T08:15:30Z</dcterms:modified>
</cp:coreProperties>
</file>